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" windowWidth="11340" windowHeight="8580"/>
  </bookViews>
  <sheets>
    <sheet name="Produktdata" sheetId="2" r:id="rId1"/>
    <sheet name="Mängder" sheetId="1" r:id="rId2"/>
    <sheet name="Resultat" sheetId="3" r:id="rId3"/>
  </sheets>
  <calcPr calcId="144525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G65" i="3"/>
  <c r="C65" i="3"/>
  <c r="G64" i="3"/>
  <c r="C64" i="3"/>
  <c r="G63" i="3"/>
  <c r="C63" i="3"/>
  <c r="G62" i="3"/>
  <c r="C62" i="3"/>
  <c r="G61" i="3"/>
  <c r="C61" i="3"/>
  <c r="G60" i="3"/>
  <c r="C60" i="3"/>
  <c r="G59" i="3"/>
  <c r="C59" i="3"/>
  <c r="G49" i="3"/>
  <c r="C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P6" i="3"/>
  <c r="P7" i="3" s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50" i="3"/>
  <c r="G51" i="3"/>
  <c r="G52" i="3"/>
  <c r="G53" i="3"/>
  <c r="G54" i="3"/>
  <c r="G55" i="3"/>
  <c r="G56" i="3"/>
  <c r="G57" i="3"/>
  <c r="G58" i="3"/>
  <c r="G8" i="3"/>
  <c r="G9" i="3"/>
  <c r="G7" i="3"/>
  <c r="H6" i="1"/>
  <c r="J6" i="1"/>
  <c r="J66" i="1"/>
  <c r="H66" i="1"/>
  <c r="F66" i="1"/>
  <c r="J65" i="1"/>
  <c r="H65" i="1"/>
  <c r="F65" i="1"/>
  <c r="J64" i="1"/>
  <c r="H64" i="1"/>
  <c r="F64" i="1"/>
  <c r="J63" i="1"/>
  <c r="H63" i="1"/>
  <c r="F63" i="1"/>
  <c r="J62" i="1"/>
  <c r="H62" i="1"/>
  <c r="F62" i="1"/>
  <c r="J61" i="1"/>
  <c r="H61" i="1"/>
  <c r="F61" i="1"/>
  <c r="J60" i="1"/>
  <c r="H60" i="1"/>
  <c r="F60" i="1"/>
  <c r="J59" i="1"/>
  <c r="H59" i="1"/>
  <c r="F59" i="1"/>
  <c r="J58" i="1"/>
  <c r="H58" i="1"/>
  <c r="F58" i="1"/>
  <c r="J57" i="1"/>
  <c r="H57" i="1"/>
  <c r="F57" i="1"/>
  <c r="J56" i="1"/>
  <c r="H56" i="1"/>
  <c r="F56" i="1"/>
  <c r="J55" i="1"/>
  <c r="H55" i="1"/>
  <c r="F55" i="1"/>
  <c r="J54" i="1"/>
  <c r="H54" i="1"/>
  <c r="F54" i="1"/>
  <c r="J53" i="1"/>
  <c r="H53" i="1"/>
  <c r="F53" i="1"/>
  <c r="J52" i="1"/>
  <c r="H52" i="1"/>
  <c r="F52" i="1"/>
  <c r="J51" i="1"/>
  <c r="H51" i="1"/>
  <c r="F5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7" i="1"/>
  <c r="H8" i="1"/>
  <c r="H9" i="1"/>
  <c r="H10" i="1"/>
  <c r="K10" i="1" s="1"/>
  <c r="D9" i="3" s="1"/>
  <c r="H11" i="1"/>
  <c r="H12" i="1"/>
  <c r="H13" i="1"/>
  <c r="H14" i="1"/>
  <c r="K14" i="1" s="1"/>
  <c r="D13" i="3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K36" i="1" s="1"/>
  <c r="D35" i="3" s="1"/>
  <c r="H37" i="1"/>
  <c r="H38" i="1"/>
  <c r="H39" i="1"/>
  <c r="K39" i="1" s="1"/>
  <c r="D38" i="3" s="1"/>
  <c r="H40" i="1"/>
  <c r="H41" i="1"/>
  <c r="H42" i="1"/>
  <c r="K42" i="1" s="1"/>
  <c r="D41" i="3" s="1"/>
  <c r="H43" i="1"/>
  <c r="H44" i="1"/>
  <c r="H45" i="1"/>
  <c r="H46" i="1"/>
  <c r="H47" i="1"/>
  <c r="K47" i="1" s="1"/>
  <c r="D46" i="3" s="1"/>
  <c r="H48" i="1"/>
  <c r="H49" i="1"/>
  <c r="H50" i="1"/>
  <c r="H7" i="1"/>
  <c r="K7" i="1" s="1"/>
  <c r="D6" i="3" s="1"/>
  <c r="G6" i="3"/>
  <c r="K49" i="1"/>
  <c r="D48" i="3" s="1"/>
  <c r="J22" i="3"/>
  <c r="J21" i="3"/>
  <c r="J20" i="3"/>
  <c r="J19" i="3"/>
  <c r="J18" i="3"/>
  <c r="M6" i="3"/>
  <c r="M7" i="3" s="1"/>
  <c r="P8" i="3"/>
  <c r="M8" i="3"/>
  <c r="J6" i="3"/>
  <c r="J7" i="3" s="1"/>
  <c r="C7" i="3"/>
  <c r="C8" i="3"/>
  <c r="C15" i="3"/>
  <c r="C16" i="3"/>
  <c r="C17" i="3"/>
  <c r="C18" i="3"/>
  <c r="C19" i="3"/>
  <c r="C20" i="3"/>
  <c r="C21" i="3"/>
  <c r="C22" i="3"/>
  <c r="C23" i="3"/>
  <c r="C9" i="3"/>
  <c r="C10" i="3"/>
  <c r="C11" i="3"/>
  <c r="C12" i="3"/>
  <c r="C13" i="3"/>
  <c r="C14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50" i="3"/>
  <c r="C51" i="3"/>
  <c r="C52" i="3"/>
  <c r="C53" i="3"/>
  <c r="C54" i="3"/>
  <c r="C55" i="3"/>
  <c r="C56" i="3"/>
  <c r="C57" i="3"/>
  <c r="C58" i="3"/>
  <c r="C6" i="3"/>
  <c r="K30" i="1"/>
  <c r="D29" i="3" s="1"/>
  <c r="J8" i="3" l="1"/>
  <c r="K25" i="1"/>
  <c r="D24" i="3" s="1"/>
  <c r="K22" i="1"/>
  <c r="D21" i="3" s="1"/>
  <c r="K61" i="1"/>
  <c r="D60" i="3" s="1"/>
  <c r="K27" i="1"/>
  <c r="D26" i="3" s="1"/>
  <c r="K11" i="1"/>
  <c r="D10" i="3" s="1"/>
  <c r="K52" i="1"/>
  <c r="D51" i="3" s="1"/>
  <c r="K63" i="1"/>
  <c r="D62" i="3" s="1"/>
  <c r="K31" i="1"/>
  <c r="D30" i="3" s="1"/>
  <c r="K15" i="1"/>
  <c r="D14" i="3" s="1"/>
  <c r="K35" i="1"/>
  <c r="D34" i="3" s="1"/>
  <c r="K19" i="1"/>
  <c r="D18" i="3" s="1"/>
  <c r="K43" i="1"/>
  <c r="D42" i="3" s="1"/>
  <c r="K23" i="1"/>
  <c r="D22" i="3" s="1"/>
  <c r="K41" i="1"/>
  <c r="D40" i="3" s="1"/>
  <c r="K37" i="1"/>
  <c r="D36" i="3" s="1"/>
  <c r="K9" i="1"/>
  <c r="D8" i="3" s="1"/>
  <c r="K53" i="1"/>
  <c r="D52" i="3" s="1"/>
  <c r="K57" i="1"/>
  <c r="D56" i="3" s="1"/>
  <c r="K34" i="1"/>
  <c r="D33" i="3" s="1"/>
  <c r="K26" i="1"/>
  <c r="D25" i="3" s="1"/>
  <c r="K58" i="1"/>
  <c r="D57" i="3" s="1"/>
  <c r="K60" i="1"/>
  <c r="D59" i="3" s="1"/>
  <c r="K62" i="1"/>
  <c r="D61" i="3" s="1"/>
  <c r="K66" i="1"/>
  <c r="D65" i="3" s="1"/>
  <c r="K44" i="1"/>
  <c r="D43" i="3" s="1"/>
  <c r="K13" i="1"/>
  <c r="D12" i="3" s="1"/>
  <c r="K54" i="1"/>
  <c r="D53" i="3" s="1"/>
  <c r="K46" i="1"/>
  <c r="D45" i="3" s="1"/>
  <c r="K38" i="1"/>
  <c r="D37" i="3" s="1"/>
  <c r="K18" i="1"/>
  <c r="D17" i="3" s="1"/>
  <c r="K55" i="1"/>
  <c r="D54" i="3" s="1"/>
  <c r="K59" i="1"/>
  <c r="D58" i="3" s="1"/>
  <c r="K64" i="1"/>
  <c r="D63" i="3" s="1"/>
  <c r="K50" i="1"/>
  <c r="D49" i="3" s="1"/>
  <c r="K51" i="1"/>
  <c r="D50" i="3" s="1"/>
  <c r="K56" i="1"/>
  <c r="D55" i="3" s="1"/>
  <c r="K65" i="1"/>
  <c r="D64" i="3" s="1"/>
  <c r="G66" i="3"/>
  <c r="K48" i="1"/>
  <c r="D47" i="3" s="1"/>
  <c r="K40" i="1"/>
  <c r="D39" i="3" s="1"/>
  <c r="K32" i="1"/>
  <c r="D31" i="3" s="1"/>
  <c r="K28" i="1"/>
  <c r="D27" i="3" s="1"/>
  <c r="K24" i="1"/>
  <c r="D23" i="3" s="1"/>
  <c r="K20" i="1"/>
  <c r="D19" i="3" s="1"/>
  <c r="K16" i="1"/>
  <c r="D15" i="3" s="1"/>
  <c r="K12" i="1"/>
  <c r="D11" i="3" s="1"/>
  <c r="K8" i="1"/>
  <c r="D7" i="3" s="1"/>
  <c r="K6" i="1"/>
  <c r="F66" i="3"/>
  <c r="K45" i="1"/>
  <c r="D44" i="3" s="1"/>
  <c r="K21" i="1"/>
  <c r="D20" i="3" s="1"/>
  <c r="K33" i="1"/>
  <c r="D32" i="3" s="1"/>
  <c r="K29" i="1"/>
  <c r="D28" i="3" s="1"/>
  <c r="K17" i="1"/>
  <c r="D16" i="3" s="1"/>
  <c r="D66" i="3" l="1"/>
  <c r="E27" i="3" s="1"/>
  <c r="E16" i="3" l="1"/>
  <c r="E18" i="3"/>
  <c r="E22" i="3"/>
  <c r="E42" i="3"/>
  <c r="E54" i="3"/>
  <c r="M14" i="3"/>
  <c r="E24" i="3"/>
  <c r="E35" i="3"/>
  <c r="E28" i="3"/>
  <c r="M12" i="3"/>
  <c r="E19" i="3"/>
  <c r="E49" i="3"/>
  <c r="E7" i="3"/>
  <c r="E45" i="3"/>
  <c r="E21" i="3"/>
  <c r="J13" i="3"/>
  <c r="E14" i="3"/>
  <c r="E64" i="3"/>
  <c r="E62" i="3"/>
  <c r="E31" i="3"/>
  <c r="E8" i="3"/>
  <c r="E47" i="3"/>
  <c r="E40" i="3"/>
  <c r="E55" i="3"/>
  <c r="P14" i="3"/>
  <c r="E10" i="3"/>
  <c r="E65" i="3"/>
  <c r="E20" i="3"/>
  <c r="E58" i="3"/>
  <c r="E46" i="3"/>
  <c r="P13" i="3"/>
  <c r="M11" i="3"/>
  <c r="E39" i="3"/>
  <c r="J15" i="3"/>
  <c r="M13" i="3"/>
  <c r="M15" i="3"/>
  <c r="E61" i="3"/>
  <c r="E33" i="3"/>
  <c r="E52" i="3"/>
  <c r="E57" i="3"/>
  <c r="P11" i="3"/>
  <c r="P15" i="3"/>
  <c r="J12" i="3"/>
  <c r="E56" i="3"/>
  <c r="E30" i="3"/>
  <c r="E59" i="3"/>
  <c r="E53" i="3"/>
  <c r="E48" i="3"/>
  <c r="E6" i="3"/>
  <c r="J11" i="3"/>
  <c r="P12" i="3"/>
  <c r="J14" i="3"/>
  <c r="E15" i="3"/>
  <c r="E23" i="3"/>
  <c r="E29" i="3"/>
  <c r="E25" i="3"/>
  <c r="E26" i="3"/>
  <c r="E34" i="3"/>
  <c r="E37" i="3"/>
  <c r="E50" i="3"/>
  <c r="E11" i="3"/>
  <c r="E38" i="3"/>
  <c r="E51" i="3"/>
  <c r="E36" i="3"/>
  <c r="E17" i="3"/>
  <c r="E63" i="3"/>
  <c r="E12" i="3"/>
  <c r="E32" i="3"/>
  <c r="E60" i="3"/>
  <c r="E41" i="3"/>
  <c r="E43" i="3"/>
  <c r="E9" i="3"/>
  <c r="E13" i="3"/>
  <c r="E44" i="3"/>
  <c r="E66" i="3" l="1"/>
</calcChain>
</file>

<file path=xl/comments1.xml><?xml version="1.0" encoding="utf-8"?>
<comments xmlns="http://schemas.openxmlformats.org/spreadsheetml/2006/main">
  <authors>
    <author>branderp</author>
    <author>gby07vul</author>
    <author xml:space="preserve"> </author>
  </authors>
  <commentList>
    <comment ref="D5" authorId="0">
      <text>
        <r>
          <rPr>
            <sz val="8"/>
            <color indexed="81"/>
            <rFont val="Tahoma"/>
            <family val="2"/>
          </rPr>
          <t>Vid 50Pa tryckskillnad</t>
        </r>
      </text>
    </comment>
    <comment ref="F5" authorId="1">
      <text>
        <r>
          <rPr>
            <sz val="8"/>
            <color indexed="81"/>
            <rFont val="Tahoma"/>
            <family val="2"/>
          </rPr>
          <t>Genomsnittlig värde från enkätundersökning</t>
        </r>
      </text>
    </comment>
    <comment ref="G5" authorId="0">
      <text>
        <r>
          <rPr>
            <sz val="8"/>
            <color indexed="81"/>
            <rFont val="Tahoma"/>
            <family val="2"/>
          </rPr>
          <t>Vid 50Pa tryckskillnad</t>
        </r>
      </text>
    </comment>
    <comment ref="I5" authorId="1">
      <text>
        <r>
          <rPr>
            <sz val="8"/>
            <color indexed="81"/>
            <rFont val="Tahoma"/>
            <family val="2"/>
          </rPr>
          <t>Genomsnittlig värde från enkätundersökning</t>
        </r>
      </text>
    </comment>
    <comment ref="J5" authorId="0">
      <text>
        <r>
          <rPr>
            <sz val="8"/>
            <color indexed="81"/>
            <rFont val="Tahoma"/>
            <family val="2"/>
          </rPr>
          <t>Vid 50Pa tryckskillnad</t>
        </r>
      </text>
    </comment>
    <comment ref="L5" authorId="1">
      <text>
        <r>
          <rPr>
            <sz val="8"/>
            <color indexed="81"/>
            <rFont val="Tahoma"/>
            <family val="2"/>
          </rPr>
          <t>Genomsnittlig värde från enkätundersökning</t>
        </r>
      </text>
    </comment>
    <comment ref="G7" authorId="2">
      <text>
        <r>
          <rPr>
            <sz val="8"/>
            <color indexed="81"/>
            <rFont val="Tahoma"/>
            <family val="2"/>
          </rPr>
          <t>Enligt (Johansson, 2004) 
(bra lösning)</t>
        </r>
      </text>
    </comment>
    <comment ref="H7" authorId="2">
      <text>
        <r>
          <rPr>
            <sz val="8"/>
            <color indexed="81"/>
            <rFont val="Tahoma"/>
            <family val="2"/>
          </rPr>
          <t>Samtliga materialpriser är uppskattade.</t>
        </r>
      </text>
    </comment>
    <comment ref="I7" authorId="2">
      <text>
        <r>
          <rPr>
            <sz val="8"/>
            <color indexed="81"/>
            <rFont val="Tahoma"/>
            <family val="2"/>
          </rPr>
          <t xml:space="preserve">Samtliga montagetider är baserade på de enkätsvar som erhållits.
De bra lösningarna kräver en större noggrannhet därav den längre montagetiden.  </t>
        </r>
      </text>
    </comment>
    <comment ref="J7" authorId="2">
      <text>
        <r>
          <rPr>
            <sz val="8"/>
            <color indexed="81"/>
            <rFont val="Tahoma"/>
            <family val="2"/>
          </rPr>
          <t xml:space="preserve">Enligt SS EN-12207 klass 4 (50 Pa) 50%
</t>
        </r>
      </text>
    </comment>
    <comment ref="G8" authorId="2">
      <text>
        <r>
          <rPr>
            <sz val="8"/>
            <color indexed="81"/>
            <rFont val="Tahoma"/>
            <family val="2"/>
          </rPr>
          <t>Enligt (Johansson, 2004) 
(normal lösning)</t>
        </r>
      </text>
    </comment>
    <comment ref="J8" authorId="2">
      <text>
        <r>
          <rPr>
            <sz val="8"/>
            <color indexed="81"/>
            <rFont val="Tahoma"/>
            <family val="2"/>
          </rPr>
          <t xml:space="preserve">Enligt SS EN-12207 klass 4 (50 Pa)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G9" authorId="2">
      <text>
        <r>
          <rPr>
            <sz val="8"/>
            <color indexed="81"/>
            <rFont val="Tahoma"/>
            <family val="2"/>
          </rPr>
          <t>Enligt (Johansson, 2004) 
(dålig lösning)</t>
        </r>
      </text>
    </comment>
    <comment ref="J9" authorId="2">
      <text>
        <r>
          <rPr>
            <sz val="8"/>
            <color indexed="81"/>
            <rFont val="Tahoma"/>
            <family val="2"/>
          </rPr>
          <t xml:space="preserve">Enligt SS EN-12207 klass 3 (50 Pa) 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G10" authorId="2">
      <text>
        <r>
          <rPr>
            <sz val="8"/>
            <color indexed="81"/>
            <rFont val="Tahoma"/>
            <family val="2"/>
          </rPr>
          <t>Samma som fönster bra</t>
        </r>
      </text>
    </comment>
    <comment ref="J10" authorId="2">
      <text>
        <r>
          <rPr>
            <sz val="8"/>
            <color indexed="81"/>
            <rFont val="Tahoma"/>
            <family val="2"/>
          </rPr>
          <t>Samma som fönster bra</t>
        </r>
      </text>
    </comment>
    <comment ref="G11" authorId="2">
      <text>
        <r>
          <rPr>
            <sz val="8"/>
            <color indexed="81"/>
            <rFont val="Tahoma"/>
            <family val="2"/>
          </rPr>
          <t>Samma som fönster normal</t>
        </r>
      </text>
    </comment>
    <comment ref="J11" authorId="2">
      <text>
        <r>
          <rPr>
            <sz val="8"/>
            <color indexed="81"/>
            <rFont val="Tahoma"/>
            <family val="2"/>
          </rPr>
          <t xml:space="preserve">samma som fönster normal
</t>
        </r>
      </text>
    </comment>
    <comment ref="G12" authorId="2">
      <text>
        <r>
          <rPr>
            <sz val="8"/>
            <color indexed="81"/>
            <rFont val="Tahoma"/>
            <family val="2"/>
          </rPr>
          <t>Samma som fönster dålig</t>
        </r>
      </text>
    </comment>
    <comment ref="J12" authorId="2">
      <text>
        <r>
          <rPr>
            <sz val="8"/>
            <color indexed="81"/>
            <rFont val="Tahoma"/>
            <family val="2"/>
          </rPr>
          <t>Samma som fönster dålig</t>
        </r>
      </text>
    </comment>
    <comment ref="G13" authorId="2">
      <text>
        <r>
          <rPr>
            <sz val="8"/>
            <color indexed="81"/>
            <rFont val="Tahoma"/>
            <family val="2"/>
          </rPr>
          <t>Samma som fönster bra</t>
        </r>
      </text>
    </comment>
    <comment ref="J13" authorId="2">
      <text>
        <r>
          <rPr>
            <sz val="8"/>
            <color indexed="81"/>
            <rFont val="Tahoma"/>
            <family val="2"/>
          </rPr>
          <t>Enligt fönster: SS EN-12207 klass 3 (50 Pa)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G14" authorId="2">
      <text>
        <r>
          <rPr>
            <sz val="8"/>
            <color indexed="81"/>
            <rFont val="Tahoma"/>
            <family val="2"/>
          </rPr>
          <t>Samma som fönster normal</t>
        </r>
      </text>
    </comment>
    <comment ref="J14" authorId="2">
      <text>
        <r>
          <rPr>
            <sz val="8"/>
            <color indexed="81"/>
            <rFont val="Tahoma"/>
            <family val="2"/>
          </rPr>
          <t>Enligt fönster: SS EN-12207 klass 2 (50 Pa)</t>
        </r>
      </text>
    </comment>
    <comment ref="G15" authorId="2">
      <text>
        <r>
          <rPr>
            <sz val="8"/>
            <color indexed="81"/>
            <rFont val="Tahoma"/>
            <family val="2"/>
          </rPr>
          <t>Samma som fönster dålig</t>
        </r>
      </text>
    </comment>
    <comment ref="J15" authorId="2">
      <text>
        <r>
          <rPr>
            <sz val="8"/>
            <color indexed="81"/>
            <rFont val="Tahoma"/>
            <family val="2"/>
          </rPr>
          <t>Enligt fönster: SS EN-12207 klass 1 (50 Pa)</t>
        </r>
      </text>
    </comment>
    <comment ref="G16" authorId="2">
      <text>
        <r>
          <rPr>
            <sz val="8"/>
            <color indexed="81"/>
            <rFont val="Tahoma"/>
            <family val="2"/>
          </rPr>
          <t>Sammanslaget värde på läckage under syll samt anslutningen av plastfolien till syllen. Enligt (Mattsson, 2004) samt (Sandberg och Sikander, 2004)
(Bra lösningar)</t>
        </r>
      </text>
    </comment>
    <comment ref="G17" authorId="2">
      <text>
        <r>
          <rPr>
            <sz val="8"/>
            <color indexed="81"/>
            <rFont val="Tahoma"/>
            <family val="2"/>
          </rPr>
          <t>Sammanslaget värde på läckage under syll samt anslutningen av plastfolien till syllen. Enligt (Mattsson, 2004) samt (Sandberg och Sikander, 2004)
(Normala lösningar)</t>
        </r>
      </text>
    </comment>
    <comment ref="G18" authorId="2">
      <text>
        <r>
          <rPr>
            <sz val="8"/>
            <color indexed="81"/>
            <rFont val="Tahoma"/>
            <family val="2"/>
          </rPr>
          <t>Sammanslaget värde på läckage under syll samt anslutningen av plastfolien till syllen. Enligt (Mattsson, 2004) samt (Sandberg och Sikander, 2004)
(Dåliga lösningar)</t>
        </r>
      </text>
    </comment>
    <comment ref="G19" authorId="2">
      <text>
        <r>
          <rPr>
            <sz val="8"/>
            <color indexed="81"/>
            <rFont val="Tahoma"/>
            <family val="2"/>
          </rPr>
          <t>Samma som folieskarv bra</t>
        </r>
      </text>
    </comment>
    <comment ref="G20" authorId="2">
      <text>
        <r>
          <rPr>
            <sz val="8"/>
            <color indexed="81"/>
            <rFont val="Tahoma"/>
            <family val="2"/>
          </rPr>
          <t>Samma som folieskarv normal</t>
        </r>
      </text>
    </comment>
    <comment ref="G21" authorId="2">
      <text>
        <r>
          <rPr>
            <sz val="8"/>
            <color indexed="81"/>
            <rFont val="Tahoma"/>
            <family val="2"/>
          </rPr>
          <t>Samma som folieskarv dålig</t>
        </r>
      </text>
    </comment>
    <comment ref="G22" authorId="2">
      <text>
        <r>
          <rPr>
            <sz val="8"/>
            <color indexed="81"/>
            <rFont val="Tahoma"/>
            <family val="2"/>
          </rPr>
          <t>Enligt (Johansson, 2004)
(bra lösning)</t>
        </r>
      </text>
    </comment>
    <comment ref="G23" authorId="2">
      <text>
        <r>
          <rPr>
            <sz val="8"/>
            <color indexed="81"/>
            <rFont val="Tahoma"/>
            <family val="2"/>
          </rPr>
          <t xml:space="preserve">Enligt (Johansson, 2004)
(Normal lösning)
</t>
        </r>
      </text>
    </comment>
    <comment ref="G24" authorId="2">
      <text>
        <r>
          <rPr>
            <sz val="8"/>
            <color indexed="81"/>
            <rFont val="Tahoma"/>
            <family val="2"/>
          </rPr>
          <t>Enligt (Johansson, 2004)
(dålig lösning)</t>
        </r>
      </text>
    </comment>
    <comment ref="D25" authorId="2">
      <text>
        <r>
          <rPr>
            <sz val="8"/>
            <color indexed="81"/>
            <rFont val="Tahoma"/>
            <family val="2"/>
          </rPr>
          <t>Enligt (Johansson, 2004)
(bra lösning)</t>
        </r>
      </text>
    </comment>
    <comment ref="D26" authorId="2">
      <text>
        <r>
          <rPr>
            <sz val="8"/>
            <color indexed="81"/>
            <rFont val="Tahoma"/>
            <family val="2"/>
          </rPr>
          <t>Enligt eldosa bra 200%</t>
        </r>
      </text>
    </comment>
    <comment ref="D27" authorId="2">
      <text>
        <r>
          <rPr>
            <sz val="8"/>
            <color indexed="81"/>
            <rFont val="Tahoma"/>
            <family val="2"/>
          </rPr>
          <t>Enligt (Johansson, 2004)
(dålig lösning)</t>
        </r>
      </text>
    </comment>
    <comment ref="D28" authorId="2">
      <text>
        <r>
          <rPr>
            <sz val="8"/>
            <color indexed="81"/>
            <rFont val="Tahoma"/>
            <family val="2"/>
          </rPr>
          <t>Enligt spotligtlåda normal 50%</t>
        </r>
      </text>
    </comment>
    <comment ref="D29" authorId="2">
      <text>
        <r>
          <rPr>
            <sz val="8"/>
            <color indexed="81"/>
            <rFont val="Tahoma"/>
            <family val="2"/>
          </rPr>
          <t>Enligt (Mattson, 2007) 
(Normal lösning)</t>
        </r>
      </text>
    </comment>
    <comment ref="D30" authorId="2">
      <text>
        <r>
          <rPr>
            <sz val="8"/>
            <color indexed="81"/>
            <rFont val="Tahoma"/>
            <family val="2"/>
          </rPr>
          <t>Enligt (Mattson, 2007)
(dålig lösning)</t>
        </r>
      </text>
    </comment>
    <comment ref="D31" authorId="2">
      <text>
        <r>
          <rPr>
            <sz val="8"/>
            <color indexed="81"/>
            <rFont val="Tahoma"/>
            <family val="2"/>
          </rPr>
          <t>Enligt eldosa bra 50%</t>
        </r>
      </text>
    </comment>
    <comment ref="D32" authorId="2">
      <text>
        <r>
          <rPr>
            <sz val="8"/>
            <color indexed="81"/>
            <rFont val="Tahoma"/>
            <family val="2"/>
          </rPr>
          <t>Enligt eldosa normal 50%</t>
        </r>
      </text>
    </comment>
    <comment ref="D33" authorId="2">
      <text>
        <r>
          <rPr>
            <sz val="8"/>
            <color indexed="81"/>
            <rFont val="Tahoma"/>
            <family val="2"/>
          </rPr>
          <t>Enligt eldosa dålig 50%</t>
        </r>
      </text>
    </comment>
    <comment ref="D34" authorId="2">
      <text>
        <r>
          <rPr>
            <sz val="8"/>
            <color indexed="81"/>
            <rFont val="Tahoma"/>
            <family val="2"/>
          </rPr>
          <t>Enligt eldosa bra 300%</t>
        </r>
      </text>
    </comment>
    <comment ref="D35" authorId="2">
      <text>
        <r>
          <rPr>
            <sz val="8"/>
            <color indexed="81"/>
            <rFont val="Tahoma"/>
            <family val="2"/>
          </rPr>
          <t>Enligt eldosa normal 300%</t>
        </r>
      </text>
    </comment>
    <comment ref="D36" authorId="2">
      <text>
        <r>
          <rPr>
            <sz val="8"/>
            <color indexed="81"/>
            <rFont val="Tahoma"/>
            <family val="2"/>
          </rPr>
          <t>Enligt eldosa dålig 300%</t>
        </r>
      </text>
    </comment>
    <comment ref="D37" authorId="2">
      <text>
        <r>
          <rPr>
            <sz val="8"/>
            <color indexed="81"/>
            <rFont val="Tahoma"/>
            <family val="2"/>
          </rPr>
          <t>Enligt eldosa bra 600%</t>
        </r>
      </text>
    </comment>
    <comment ref="D38" authorId="2">
      <text>
        <r>
          <rPr>
            <sz val="8"/>
            <color indexed="81"/>
            <rFont val="Tahoma"/>
            <family val="2"/>
          </rPr>
          <t>Enligt eldosa normal 600%</t>
        </r>
      </text>
    </comment>
    <comment ref="D39" authorId="2">
      <text>
        <r>
          <rPr>
            <sz val="8"/>
            <color indexed="81"/>
            <rFont val="Tahoma"/>
            <family val="2"/>
          </rPr>
          <t>Enligt eldosa dålig 600%</t>
        </r>
      </text>
    </comment>
    <comment ref="B40" authorId="2">
      <text>
        <r>
          <rPr>
            <sz val="8"/>
            <color indexed="81"/>
            <rFont val="Tahoma"/>
            <family val="2"/>
          </rPr>
          <t>På dessa rader kan egna lösningar läggas in</t>
        </r>
      </text>
    </comment>
  </commentList>
</comments>
</file>

<file path=xl/comments2.xml><?xml version="1.0" encoding="utf-8"?>
<comments xmlns="http://schemas.openxmlformats.org/spreadsheetml/2006/main">
  <authors>
    <author>branderp</author>
    <author xml:space="preserve"> </author>
  </authors>
  <commentList>
    <comment ref="M6" authorId="0">
      <text>
        <r>
          <rPr>
            <sz val="8"/>
            <color indexed="81"/>
            <rFont val="Tahoma"/>
            <family val="2"/>
          </rPr>
          <t>insida vägg</t>
        </r>
      </text>
    </comment>
    <comment ref="D7" authorId="1">
      <text>
        <r>
          <rPr>
            <sz val="8"/>
            <color indexed="81"/>
            <rFont val="Tahoma"/>
            <family val="2"/>
          </rPr>
          <t>Ange mängd fönster med  bra, normal eller dålig lösning. fönster anges i 
lm för spaltläckaget samt m2 för det diffusa läckaget.</t>
        </r>
      </text>
    </comment>
    <comment ref="M7" authorId="0">
      <text>
        <r>
          <rPr>
            <sz val="8"/>
            <color indexed="81"/>
            <rFont val="Tahoma"/>
            <family val="2"/>
          </rPr>
          <t>insida vägg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color indexed="81"/>
            <rFont val="Tahoma"/>
            <family val="2"/>
          </rPr>
          <t>Insida upp till plastfolien i tak alternativt insida tak vid indragen plastfolie. Vid högre hus till ök bjälklag.</t>
        </r>
      </text>
    </comment>
    <comment ref="M9" authorId="0">
      <text>
        <r>
          <rPr>
            <sz val="8"/>
            <color indexed="81"/>
            <rFont val="Tahoma"/>
            <family val="2"/>
          </rPr>
          <t>Från ök bjäklag till insida nock</t>
        </r>
      </text>
    </comment>
    <comment ref="D10" authorId="1">
      <text>
        <r>
          <rPr>
            <sz val="8"/>
            <color indexed="81"/>
            <rFont val="Tahoma"/>
            <family val="2"/>
          </rPr>
          <t>Ange mängd dörrar med  bra, normal eller dålig lösning. dörrar anges i 
lm för spaltläckaget samt m2 för det diffusa läckaget.</t>
        </r>
      </text>
    </comment>
    <comment ref="M11" authorId="1">
      <text>
        <r>
          <rPr>
            <sz val="8"/>
            <color indexed="81"/>
            <rFont val="Tahoma"/>
            <family val="2"/>
          </rPr>
          <t>Ange timpris på yrkesarbetare</t>
        </r>
      </text>
    </comment>
    <comment ref="D13" authorId="1">
      <text>
        <r>
          <rPr>
            <sz val="8"/>
            <color indexed="81"/>
            <rFont val="Tahoma"/>
            <family val="2"/>
          </rPr>
          <t>Ange mängd vindsluckor med  bra, normal eller dålig lösning. vindsluckor anges i 
lm för spaltläckaget samt m2 för det diffusa läckaget.</t>
        </r>
      </text>
    </comment>
    <comment ref="D16" authorId="1">
      <text>
        <r>
          <rPr>
            <sz val="8"/>
            <color indexed="81"/>
            <rFont val="Tahoma"/>
            <family val="2"/>
          </rPr>
          <t>Ange mängd syll med  bra, normal eller dålig lösning. syll anges i lm.</t>
        </r>
      </text>
    </comment>
    <comment ref="D19" authorId="1">
      <text>
        <r>
          <rPr>
            <sz val="8"/>
            <color indexed="81"/>
            <rFont val="Tahoma"/>
            <family val="2"/>
          </rPr>
          <t>Ange mängd bjälklag med  bra, normal eller dålig lösning. bjälklag anges i lm.</t>
        </r>
      </text>
    </comment>
    <comment ref="D22" authorId="1">
      <text>
        <r>
          <rPr>
            <sz val="8"/>
            <color indexed="81"/>
            <rFont val="Tahoma"/>
            <family val="2"/>
          </rPr>
          <t>Ange mängd folieskarv med  bra, normal eller dålig lösning. folieskarv anges i lm.</t>
        </r>
      </text>
    </comment>
    <comment ref="D25" authorId="1">
      <text>
        <r>
          <rPr>
            <sz val="8"/>
            <color indexed="81"/>
            <rFont val="Tahoma"/>
            <family val="2"/>
          </rPr>
          <t>Ange mängd eldosor med  bra, normal eller dålig lösning. eldosor anges i st.</t>
        </r>
      </text>
    </comment>
    <comment ref="D28" authorId="1">
      <text>
        <r>
          <rPr>
            <sz val="8"/>
            <color indexed="81"/>
            <rFont val="Tahoma"/>
            <family val="2"/>
          </rPr>
          <t>Ange mängd spotlightlådor med  bra, normal eller dålig lösning. spotlightlådor anges i st</t>
        </r>
      </text>
    </comment>
    <comment ref="D31" authorId="1">
      <text>
        <r>
          <rPr>
            <sz val="8"/>
            <color indexed="81"/>
            <rFont val="Tahoma"/>
            <family val="2"/>
          </rPr>
          <t>Ange mängd smårör med  bra, normal eller dålig lösning. smårör anges i st</t>
        </r>
      </text>
    </comment>
    <comment ref="D34" authorId="1">
      <text>
        <r>
          <rPr>
            <sz val="8"/>
            <color indexed="81"/>
            <rFont val="Tahoma"/>
            <family val="2"/>
          </rPr>
          <t>Ange mängd ventilationsrör med  bra, normal eller dålig lösning. ventilationsrör anges i st</t>
        </r>
      </text>
    </comment>
    <comment ref="D37" authorId="1">
      <text>
        <r>
          <rPr>
            <sz val="8"/>
            <color indexed="81"/>
            <rFont val="Tahoma"/>
            <family val="2"/>
          </rPr>
          <t>Ange mängd kaminrör med  bra, normal eller dålig lösning. kaminrör anges i st</t>
        </r>
      </text>
    </comment>
  </commentList>
</comments>
</file>

<file path=xl/comments3.xml><?xml version="1.0" encoding="utf-8"?>
<comments xmlns="http://schemas.openxmlformats.org/spreadsheetml/2006/main">
  <authors>
    <author>gby07vul</author>
  </authors>
  <commentList>
    <comment ref="D5" authorId="0">
      <text>
        <r>
          <rPr>
            <sz val="8"/>
            <color indexed="81"/>
            <rFont val="Tahoma"/>
            <family val="2"/>
          </rPr>
          <t>Läckaget för det specifika området</t>
        </r>
      </text>
    </comment>
    <comment ref="E5" authorId="0">
      <text>
        <r>
          <rPr>
            <sz val="8"/>
            <color indexed="81"/>
            <rFont val="Tahoma"/>
            <family val="2"/>
          </rPr>
          <t>Andel av det totala läckaget i huset</t>
        </r>
      </text>
    </comment>
  </commentList>
</comments>
</file>

<file path=xl/sharedStrings.xml><?xml version="1.0" encoding="utf-8"?>
<sst xmlns="http://schemas.openxmlformats.org/spreadsheetml/2006/main" count="180" uniqueCount="93">
  <si>
    <t xml:space="preserve">Montagetid [min/st] </t>
  </si>
  <si>
    <t>Montagetid [min/lm]</t>
  </si>
  <si>
    <t>Område för läckage</t>
  </si>
  <si>
    <t>Läckagetal</t>
  </si>
  <si>
    <t>Kallt tak</t>
  </si>
  <si>
    <t>Varmt pulpettak</t>
  </si>
  <si>
    <t>Varmt sadeltak</t>
  </si>
  <si>
    <t xml:space="preserve">Längd [m] </t>
  </si>
  <si>
    <t xml:space="preserve">Bredd [m] </t>
  </si>
  <si>
    <t>Höjd [m]</t>
  </si>
  <si>
    <r>
      <t>Volym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</si>
  <si>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Husgeometri</t>
  </si>
  <si>
    <r>
      <t>Golvarea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</si>
  <si>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Mängd genomföringar [st]</t>
  </si>
  <si>
    <t>Spaltläckage [l/sm]</t>
  </si>
  <si>
    <t>Punktläckage normal [l/s(st)]</t>
  </si>
  <si>
    <t>Materialpris [kr/st]</t>
  </si>
  <si>
    <t>Materialpris [kr/lm]</t>
  </si>
  <si>
    <t>Mängd genomföringar [lm]</t>
  </si>
  <si>
    <r>
      <t>Mängd genomföringar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</si>
  <si>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Produkttyp</t>
  </si>
  <si>
    <r>
      <t>Montagetid [min/m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</si>
  <si>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Genomföring</t>
  </si>
  <si>
    <t>Höjd till nock [m]</t>
  </si>
  <si>
    <t>Läckage [l/s]</t>
  </si>
  <si>
    <t>Del av totalläckage [%]</t>
  </si>
  <si>
    <t>Läckagemängd l/s</t>
  </si>
  <si>
    <t xml:space="preserve">Syll bra </t>
  </si>
  <si>
    <t>Syll normal</t>
  </si>
  <si>
    <t>Syll dålig</t>
  </si>
  <si>
    <t>Bjälklag normal</t>
  </si>
  <si>
    <t>Bjälklag bra</t>
  </si>
  <si>
    <t>Bjälklag dålig</t>
  </si>
  <si>
    <t>Folieskarv bra</t>
  </si>
  <si>
    <t>Folieskarv normal</t>
  </si>
  <si>
    <t>Folieskarv dålig</t>
  </si>
  <si>
    <t>Fönster bra</t>
  </si>
  <si>
    <t>Fönster normal</t>
  </si>
  <si>
    <t>Fönster dålig</t>
  </si>
  <si>
    <r>
      <t>Diffust läckage [l/sm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</si>
  <si>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Materialpris [kr/m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</si>
  <si>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Totalläckage[l/s]</t>
  </si>
  <si>
    <t>Läckagemängd [l/s]</t>
  </si>
  <si>
    <r>
      <t>Klimatskal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</si>
  <si>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Eldosa bra</t>
  </si>
  <si>
    <t>Eldosa normal</t>
  </si>
  <si>
    <t>Eldosa dålig</t>
  </si>
  <si>
    <t>Dörr bra</t>
  </si>
  <si>
    <t>Dörr normal</t>
  </si>
  <si>
    <t>Dörr dålig</t>
  </si>
  <si>
    <t>Vindslucka bra</t>
  </si>
  <si>
    <t>Vindslucka normal</t>
  </si>
  <si>
    <t>Vindslucka dålig</t>
  </si>
  <si>
    <t>Spotlightlåda bra</t>
  </si>
  <si>
    <t>Spotlightlåda normal</t>
  </si>
  <si>
    <t>Spotlightlåda dålig</t>
  </si>
  <si>
    <t>Ventilationsrör bra</t>
  </si>
  <si>
    <t>Ventilationsrör normal</t>
  </si>
  <si>
    <t>Ventilationsrör dålig</t>
  </si>
  <si>
    <t>andra hål</t>
  </si>
  <si>
    <t>Fönster Bra</t>
  </si>
  <si>
    <t>Syll bra</t>
  </si>
  <si>
    <t>Timpris YA [Skr]</t>
  </si>
  <si>
    <t>Kall vind</t>
  </si>
  <si>
    <r>
      <t>Golvarea [l/sm</t>
    </r>
    <r>
      <rPr>
        <vertAlign val="superscript"/>
        <sz val="10"/>
        <rFont val="Arial"/>
        <family val="2"/>
      </rPr>
      <t>2]</t>
    </r>
  </si>
  <si>
    <t>Arbetskostnad [Skr]</t>
  </si>
  <si>
    <t>Produktkostnad [Skr]</t>
  </si>
  <si>
    <t>Inget läckage</t>
  </si>
  <si>
    <t>varmt pulpettak</t>
  </si>
  <si>
    <t>Varmt Sadeltak</t>
  </si>
  <si>
    <t>Volym [m3]</t>
  </si>
  <si>
    <t>Specialgeometri</t>
  </si>
  <si>
    <t>Golvarea [m2]</t>
  </si>
  <si>
    <t>Klimatskal [m2]</t>
  </si>
  <si>
    <t>Läckagetal specialgeometri</t>
  </si>
  <si>
    <t>smårör bra</t>
  </si>
  <si>
    <t>smårör normal</t>
  </si>
  <si>
    <t>smårör dålig</t>
  </si>
  <si>
    <t>Kaminrör bra</t>
  </si>
  <si>
    <t>Kaminrör normal</t>
  </si>
  <si>
    <t>Kaminrör dålig</t>
  </si>
  <si>
    <t>Smårör bra</t>
  </si>
  <si>
    <t>Smårör normal</t>
  </si>
  <si>
    <t>Smårör dålig</t>
  </si>
  <si>
    <t>inget läckage</t>
  </si>
  <si>
    <r>
      <t>Klimatskal [l/sm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</si>
  <si>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Klimatskal [m3/hm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</si>
  <si>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[oms/h]</t>
  </si>
  <si>
    <r>
      <t>Golvarea [m3/hm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</si>
  <si>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Beräkningsmodell för luftläckage</t>
  </si>
  <si>
    <t xml:space="preserve">Framtagen inom ramen för examensarbetet: Lufttäthet i småhus - en inventering av leverantörer, metoder och produkter </t>
  </si>
  <si>
    <t>Skrivet av: Tobias Johansson &amp; Viktor Ulfsson</t>
  </si>
  <si>
    <r>
      <t>Golvarea [l/sm</t>
    </r>
    <r>
      <rPr>
        <vertAlign val="superscript"/>
        <sz val="10"/>
        <rFont val="Arial"/>
        <family val="2"/>
      </rPr>
      <t>2 ]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</si>
</sst>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3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49" fontId="0" fillId="3" borderId="1" xfId="0" applyNumberFormat="1" applyFill="1" applyBorder="1" applyAlignment="1"/>
    <xf numFmtId="0" fontId="0" fillId="4" borderId="1" xfId="0" applyFill="1" applyBorder="1"/>
    <xf numFmtId="0" fontId="5" fillId="4" borderId="1" xfId="0" applyFont="1" applyFill="1" applyBorder="1"/>
    <xf numFmtId="0" fontId="0" fillId="0" borderId="0" xfId="0" applyBorder="1"/>
    <xf numFmtId="0" fontId="5" fillId="3" borderId="1" xfId="0" applyFont="1" applyFill="1" applyBorder="1"/>
    <xf numFmtId="0" fontId="5" fillId="2" borderId="1" xfId="0" applyFont="1" applyFill="1" applyBorder="1"/>
    <xf numFmtId="49" fontId="0" fillId="4" borderId="1" xfId="0" applyNumberFormat="1" applyFill="1" applyBorder="1" applyAlignment="1"/>
    <xf numFmtId="0" fontId="4" fillId="4" borderId="1" xfId="0" applyFont="1" applyFill="1" applyBorder="1" applyAlignment="1">
      <alignment textRotation="90"/>
    </xf>
    <xf numFmtId="49" fontId="4" fillId="4" borderId="1" xfId="0" applyNumberFormat="1" applyFont="1" applyFill="1" applyBorder="1" applyAlignment="1">
      <alignment textRotation="90"/>
    </xf>
    <xf numFmtId="2" fontId="0" fillId="2" borderId="1" xfId="0" applyNumberFormat="1" applyFill="1" applyBorder="1"/>
    <xf numFmtId="2" fontId="0" fillId="4" borderId="1" xfId="0" applyNumberFormat="1" applyFill="1" applyBorder="1" applyAlignment="1"/>
    <xf numFmtId="0" fontId="0" fillId="5" borderId="1" xfId="0" applyFill="1" applyBorder="1"/>
    <xf numFmtId="1" fontId="5" fillId="3" borderId="1" xfId="0" applyNumberFormat="1" applyFont="1" applyFill="1" applyBorder="1"/>
    <xf numFmtId="0" fontId="0" fillId="0" borderId="0" xfId="0" applyAlignment="1">
      <alignment horizontal="right"/>
    </xf>
    <xf numFmtId="2" fontId="0" fillId="6" borderId="1" xfId="0" applyNumberFormat="1" applyFill="1" applyBorder="1"/>
    <xf numFmtId="2" fontId="0" fillId="4" borderId="1" xfId="0" applyNumberFormat="1" applyFill="1" applyBorder="1"/>
    <xf numFmtId="0" fontId="0" fillId="6" borderId="1" xfId="0" applyFill="1" applyBorder="1"/>
    <xf numFmtId="1" fontId="5" fillId="5" borderId="1" xfId="0" applyNumberFormat="1" applyFont="1" applyFill="1" applyBorder="1"/>
    <xf numFmtId="1" fontId="0" fillId="4" borderId="1" xfId="0" applyNumberFormat="1" applyFill="1" applyBorder="1"/>
    <xf numFmtId="0" fontId="5" fillId="3" borderId="1" xfId="0" applyNumberFormat="1" applyFon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1" fontId="0" fillId="4" borderId="2" xfId="0" applyNumberFormat="1" applyFill="1" applyBorder="1"/>
    <xf numFmtId="1" fontId="0" fillId="4" borderId="1" xfId="0" applyNumberFormat="1" applyFill="1" applyBorder="1" applyAlignment="1"/>
    <xf numFmtId="164" fontId="0" fillId="4" borderId="3" xfId="0" applyNumberFormat="1" applyFill="1" applyBorder="1"/>
    <xf numFmtId="1" fontId="0" fillId="4" borderId="4" xfId="0" applyNumberFormat="1" applyFill="1" applyBorder="1"/>
    <xf numFmtId="1" fontId="0" fillId="4" borderId="5" xfId="0" applyNumberFormat="1" applyFill="1" applyBorder="1"/>
    <xf numFmtId="0" fontId="5" fillId="4" borderId="6" xfId="0" applyFont="1" applyFill="1" applyBorder="1"/>
    <xf numFmtId="2" fontId="0" fillId="4" borderId="6" xfId="0" applyNumberForma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5" fillId="5" borderId="1" xfId="0" applyFont="1" applyFill="1" applyBorder="1"/>
    <xf numFmtId="1" fontId="5" fillId="4" borderId="1" xfId="0" applyNumberFormat="1" applyFont="1" applyFill="1" applyBorder="1"/>
    <xf numFmtId="1" fontId="5" fillId="2" borderId="1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5" fillId="0" borderId="0" xfId="0" applyFont="1"/>
    <xf numFmtId="0" fontId="8" fillId="0" borderId="0" xfId="0" applyFont="1"/>
    <xf numFmtId="0" fontId="4" fillId="4" borderId="3" xfId="0" applyFont="1" applyFill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Burspråk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1"/>
  <sheetViews>
    <sheetView tabSelected="1" workbookViewId="0">
      <selection activeCell="O10" sqref="O10"/>
    </sheetView>
  </sheetViews>
  <sheetFormatPr defaultRowHeight="12.75" x14ac:dyDescent="0.2"/>
  <cols>
    <col min="1" max="1" width="4.140625" customWidth="1"/>
    <col min="2" max="2" width="3.28515625" bestFit="1" customWidth="1"/>
    <col min="3" max="3" width="20.5703125" customWidth="1"/>
    <col min="4" max="4" width="5.7109375" bestFit="1" customWidth="1"/>
    <col min="5" max="6" width="4.5703125" bestFit="1" customWidth="1"/>
    <col min="7" max="7" width="4.7109375" bestFit="1" customWidth="1"/>
    <col min="8" max="8" width="4.5703125" bestFit="1" customWidth="1"/>
    <col min="9" max="9" width="3.5703125" bestFit="1" customWidth="1"/>
    <col min="10" max="10" width="4.7109375" bestFit="1" customWidth="1"/>
    <col min="11" max="12" width="4.85546875" customWidth="1"/>
  </cols>
  <sheetData>
    <row r="1" spans="2:12" ht="20.25" x14ac:dyDescent="0.3">
      <c r="B1" s="42" t="s">
        <v>89</v>
      </c>
    </row>
    <row r="2" spans="2:12" x14ac:dyDescent="0.2">
      <c r="B2" s="41" t="s">
        <v>90</v>
      </c>
    </row>
    <row r="3" spans="2:12" x14ac:dyDescent="0.2">
      <c r="B3" s="41" t="s">
        <v>91</v>
      </c>
    </row>
    <row r="5" spans="2:12" ht="142.5" x14ac:dyDescent="0.2">
      <c r="B5" s="10" t="s">
        <v>20</v>
      </c>
      <c r="C5" s="11" t="s">
        <v>2</v>
      </c>
      <c r="D5" s="11" t="s">
        <v>15</v>
      </c>
      <c r="E5" s="11" t="s">
        <v>16</v>
      </c>
      <c r="F5" s="11" t="s">
        <v>0</v>
      </c>
      <c r="G5" s="11" t="s">
        <v>14</v>
      </c>
      <c r="H5" s="11" t="s">
        <v>17</v>
      </c>
      <c r="I5" s="11" t="s">
        <v>1</v>
      </c>
      <c r="J5" s="11" t="s">
        <v>39</v>
      </c>
      <c r="K5" s="11" t="s">
        <v>40</v>
      </c>
      <c r="L5" s="11" t="s">
        <v>21</v>
      </c>
    </row>
    <row r="6" spans="2:12" x14ac:dyDescent="0.2">
      <c r="B6" s="4">
        <v>0</v>
      </c>
      <c r="C6" s="9" t="s">
        <v>67</v>
      </c>
      <c r="D6" s="13">
        <v>0</v>
      </c>
      <c r="E6" s="26">
        <v>0</v>
      </c>
      <c r="F6" s="26">
        <v>0</v>
      </c>
      <c r="G6" s="13">
        <v>0</v>
      </c>
      <c r="H6" s="26">
        <v>0</v>
      </c>
      <c r="I6" s="26">
        <v>0</v>
      </c>
      <c r="J6" s="13">
        <v>0</v>
      </c>
      <c r="K6" s="26">
        <v>0</v>
      </c>
      <c r="L6" s="26">
        <v>0</v>
      </c>
    </row>
    <row r="7" spans="2:12" x14ac:dyDescent="0.2">
      <c r="B7" s="4">
        <v>1</v>
      </c>
      <c r="C7" s="9" t="s">
        <v>60</v>
      </c>
      <c r="D7" s="18">
        <v>0</v>
      </c>
      <c r="E7" s="21">
        <v>0</v>
      </c>
      <c r="F7" s="21">
        <v>0</v>
      </c>
      <c r="G7" s="18">
        <v>8.0549999999999997E-2</v>
      </c>
      <c r="H7" s="21">
        <v>15</v>
      </c>
      <c r="I7" s="21">
        <v>4</v>
      </c>
      <c r="J7" s="18">
        <v>0.26</v>
      </c>
      <c r="K7" s="21">
        <v>0</v>
      </c>
      <c r="L7" s="21">
        <v>0</v>
      </c>
    </row>
    <row r="8" spans="2:12" x14ac:dyDescent="0.2">
      <c r="B8" s="4">
        <v>2</v>
      </c>
      <c r="C8" s="9" t="s">
        <v>37</v>
      </c>
      <c r="D8" s="18">
        <v>0</v>
      </c>
      <c r="E8" s="21">
        <v>0</v>
      </c>
      <c r="F8" s="21">
        <v>0</v>
      </c>
      <c r="G8" s="18">
        <v>0.1222</v>
      </c>
      <c r="H8" s="21">
        <v>10</v>
      </c>
      <c r="I8" s="21">
        <v>3</v>
      </c>
      <c r="J8" s="18">
        <v>0.52</v>
      </c>
      <c r="K8" s="21">
        <v>0</v>
      </c>
      <c r="L8" s="21">
        <v>0</v>
      </c>
    </row>
    <row r="9" spans="2:12" x14ac:dyDescent="0.2">
      <c r="B9" s="4">
        <v>3</v>
      </c>
      <c r="C9" s="9" t="s">
        <v>38</v>
      </c>
      <c r="D9" s="18">
        <v>0</v>
      </c>
      <c r="E9" s="21">
        <v>0</v>
      </c>
      <c r="F9" s="21">
        <v>0</v>
      </c>
      <c r="G9" s="18">
        <v>0.44440000000000002</v>
      </c>
      <c r="H9" s="21">
        <v>8</v>
      </c>
      <c r="I9" s="21">
        <v>2</v>
      </c>
      <c r="J9" s="18">
        <v>1.57</v>
      </c>
      <c r="K9" s="21">
        <v>0</v>
      </c>
      <c r="L9" s="21">
        <v>0</v>
      </c>
    </row>
    <row r="10" spans="2:12" x14ac:dyDescent="0.2">
      <c r="B10" s="4">
        <v>4</v>
      </c>
      <c r="C10" s="9" t="s">
        <v>47</v>
      </c>
      <c r="D10" s="18">
        <v>0</v>
      </c>
      <c r="E10" s="21">
        <v>0</v>
      </c>
      <c r="F10" s="21">
        <v>0</v>
      </c>
      <c r="G10" s="18">
        <v>8.0549999999999997E-2</v>
      </c>
      <c r="H10" s="21">
        <v>15</v>
      </c>
      <c r="I10" s="21">
        <v>4</v>
      </c>
      <c r="J10" s="18">
        <v>0.26</v>
      </c>
      <c r="K10" s="21">
        <v>0</v>
      </c>
      <c r="L10" s="21">
        <v>0</v>
      </c>
    </row>
    <row r="11" spans="2:12" x14ac:dyDescent="0.2">
      <c r="B11" s="4">
        <v>5</v>
      </c>
      <c r="C11" s="9" t="s">
        <v>48</v>
      </c>
      <c r="D11" s="18">
        <v>0</v>
      </c>
      <c r="E11" s="21">
        <v>0</v>
      </c>
      <c r="F11" s="21">
        <v>0</v>
      </c>
      <c r="G11" s="18">
        <v>0.1222</v>
      </c>
      <c r="H11" s="21">
        <v>10</v>
      </c>
      <c r="I11" s="21">
        <v>3</v>
      </c>
      <c r="J11" s="18">
        <v>0.52</v>
      </c>
      <c r="K11" s="21">
        <v>0</v>
      </c>
      <c r="L11" s="21">
        <v>0</v>
      </c>
    </row>
    <row r="12" spans="2:12" x14ac:dyDescent="0.2">
      <c r="B12" s="4">
        <v>6</v>
      </c>
      <c r="C12" s="9" t="s">
        <v>49</v>
      </c>
      <c r="D12" s="18">
        <v>0</v>
      </c>
      <c r="E12" s="21">
        <v>0</v>
      </c>
      <c r="F12" s="21">
        <v>0</v>
      </c>
      <c r="G12" s="18">
        <v>0.44440000000000002</v>
      </c>
      <c r="H12" s="21">
        <v>8</v>
      </c>
      <c r="I12" s="21">
        <v>2</v>
      </c>
      <c r="J12" s="18">
        <v>1.57</v>
      </c>
      <c r="K12" s="21">
        <v>0</v>
      </c>
      <c r="L12" s="21">
        <v>0</v>
      </c>
    </row>
    <row r="13" spans="2:12" x14ac:dyDescent="0.2">
      <c r="B13" s="4">
        <v>7</v>
      </c>
      <c r="C13" s="4" t="s">
        <v>50</v>
      </c>
      <c r="D13" s="18">
        <v>0</v>
      </c>
      <c r="E13" s="21">
        <v>0</v>
      </c>
      <c r="F13" s="21">
        <v>0</v>
      </c>
      <c r="G13" s="18">
        <v>8.0549999999999997E-2</v>
      </c>
      <c r="H13" s="21">
        <v>15</v>
      </c>
      <c r="I13" s="21">
        <v>4</v>
      </c>
      <c r="J13" s="18">
        <v>1.57</v>
      </c>
      <c r="K13" s="21">
        <v>0</v>
      </c>
      <c r="L13" s="21">
        <v>0</v>
      </c>
    </row>
    <row r="14" spans="2:12" x14ac:dyDescent="0.2">
      <c r="B14" s="4">
        <v>8</v>
      </c>
      <c r="C14" s="4" t="s">
        <v>51</v>
      </c>
      <c r="D14" s="18">
        <v>0</v>
      </c>
      <c r="E14" s="21">
        <v>0</v>
      </c>
      <c r="F14" s="21">
        <v>0</v>
      </c>
      <c r="G14" s="18">
        <v>0.1222</v>
      </c>
      <c r="H14" s="21">
        <v>10</v>
      </c>
      <c r="I14" s="21">
        <v>3</v>
      </c>
      <c r="J14" s="18">
        <v>4.72</v>
      </c>
      <c r="K14" s="21">
        <v>0</v>
      </c>
      <c r="L14" s="21">
        <v>0</v>
      </c>
    </row>
    <row r="15" spans="2:12" x14ac:dyDescent="0.2">
      <c r="B15" s="4">
        <v>9</v>
      </c>
      <c r="C15" s="4" t="s">
        <v>52</v>
      </c>
      <c r="D15" s="18">
        <v>0</v>
      </c>
      <c r="E15" s="21">
        <v>0</v>
      </c>
      <c r="F15" s="21">
        <v>0</v>
      </c>
      <c r="G15" s="18">
        <v>0.44440000000000002</v>
      </c>
      <c r="H15" s="21">
        <v>8</v>
      </c>
      <c r="I15" s="21">
        <v>2</v>
      </c>
      <c r="J15" s="18">
        <v>8.75</v>
      </c>
      <c r="K15" s="21">
        <v>0</v>
      </c>
      <c r="L15" s="21">
        <v>0</v>
      </c>
    </row>
    <row r="16" spans="2:12" x14ac:dyDescent="0.2">
      <c r="B16" s="4">
        <v>10</v>
      </c>
      <c r="C16" s="5" t="s">
        <v>61</v>
      </c>
      <c r="D16" s="18">
        <v>0</v>
      </c>
      <c r="E16" s="21">
        <v>0</v>
      </c>
      <c r="F16" s="21">
        <v>0</v>
      </c>
      <c r="G16" s="18">
        <v>0.13200000000000001</v>
      </c>
      <c r="H16" s="21">
        <v>40</v>
      </c>
      <c r="I16" s="21">
        <v>5</v>
      </c>
      <c r="J16" s="18">
        <v>0</v>
      </c>
      <c r="K16" s="21">
        <v>0</v>
      </c>
      <c r="L16" s="21">
        <v>0</v>
      </c>
    </row>
    <row r="17" spans="2:12" x14ac:dyDescent="0.2">
      <c r="B17" s="4">
        <v>11</v>
      </c>
      <c r="C17" s="5" t="s">
        <v>28</v>
      </c>
      <c r="D17" s="18">
        <v>0</v>
      </c>
      <c r="E17" s="21">
        <v>0</v>
      </c>
      <c r="F17" s="21">
        <v>0</v>
      </c>
      <c r="G17" s="18">
        <v>0.85399999999999998</v>
      </c>
      <c r="H17" s="21">
        <v>30</v>
      </c>
      <c r="I17" s="21">
        <v>5</v>
      </c>
      <c r="J17" s="18">
        <v>0</v>
      </c>
      <c r="K17" s="21">
        <v>0</v>
      </c>
      <c r="L17" s="21">
        <v>0</v>
      </c>
    </row>
    <row r="18" spans="2:12" x14ac:dyDescent="0.2">
      <c r="B18" s="4">
        <v>12</v>
      </c>
      <c r="C18" s="5" t="s">
        <v>29</v>
      </c>
      <c r="D18" s="18">
        <v>0</v>
      </c>
      <c r="E18" s="21">
        <v>0</v>
      </c>
      <c r="F18" s="21">
        <v>0</v>
      </c>
      <c r="G18" s="18">
        <v>4.83</v>
      </c>
      <c r="H18" s="21">
        <v>20</v>
      </c>
      <c r="I18" s="21">
        <v>5</v>
      </c>
      <c r="J18" s="18">
        <v>0</v>
      </c>
      <c r="K18" s="21">
        <v>0</v>
      </c>
      <c r="L18" s="21">
        <v>0</v>
      </c>
    </row>
    <row r="19" spans="2:12" x14ac:dyDescent="0.2">
      <c r="B19" s="4">
        <v>13</v>
      </c>
      <c r="C19" s="5" t="s">
        <v>31</v>
      </c>
      <c r="D19" s="18">
        <v>0</v>
      </c>
      <c r="E19" s="21">
        <v>0</v>
      </c>
      <c r="F19" s="21">
        <v>0</v>
      </c>
      <c r="G19" s="18">
        <v>8.2900000000000005E-3</v>
      </c>
      <c r="H19" s="21">
        <v>10</v>
      </c>
      <c r="I19" s="21">
        <v>7</v>
      </c>
      <c r="J19" s="18">
        <v>0</v>
      </c>
      <c r="K19" s="21">
        <v>0</v>
      </c>
      <c r="L19" s="21">
        <v>0</v>
      </c>
    </row>
    <row r="20" spans="2:12" x14ac:dyDescent="0.2">
      <c r="B20" s="4">
        <v>14</v>
      </c>
      <c r="C20" s="5" t="s">
        <v>30</v>
      </c>
      <c r="D20" s="18">
        <v>0</v>
      </c>
      <c r="E20" s="21">
        <v>0</v>
      </c>
      <c r="F20" s="21">
        <v>0</v>
      </c>
      <c r="G20" s="18">
        <v>3.6700000000000003E-2</v>
      </c>
      <c r="H20" s="21">
        <v>5</v>
      </c>
      <c r="I20" s="21">
        <v>5</v>
      </c>
      <c r="J20" s="18">
        <v>0</v>
      </c>
      <c r="K20" s="21">
        <v>0</v>
      </c>
      <c r="L20" s="21">
        <v>0</v>
      </c>
    </row>
    <row r="21" spans="2:12" x14ac:dyDescent="0.2">
      <c r="B21" s="4">
        <v>15</v>
      </c>
      <c r="C21" s="5" t="s">
        <v>32</v>
      </c>
      <c r="D21" s="18">
        <v>0</v>
      </c>
      <c r="E21" s="21">
        <v>0</v>
      </c>
      <c r="F21" s="21">
        <v>0</v>
      </c>
      <c r="G21" s="18">
        <v>0.6643</v>
      </c>
      <c r="H21" s="21">
        <v>3</v>
      </c>
      <c r="I21" s="21">
        <v>3</v>
      </c>
      <c r="J21" s="18">
        <v>0</v>
      </c>
      <c r="K21" s="21">
        <v>0</v>
      </c>
      <c r="L21" s="21">
        <v>0</v>
      </c>
    </row>
    <row r="22" spans="2:12" x14ac:dyDescent="0.2">
      <c r="B22" s="4">
        <v>16</v>
      </c>
      <c r="C22" s="5" t="s">
        <v>33</v>
      </c>
      <c r="D22" s="18">
        <v>0</v>
      </c>
      <c r="E22" s="21">
        <v>0</v>
      </c>
      <c r="F22" s="21">
        <v>0</v>
      </c>
      <c r="G22" s="18">
        <v>8.2900000000000005E-3</v>
      </c>
      <c r="H22" s="21">
        <v>10</v>
      </c>
      <c r="I22" s="21">
        <v>7</v>
      </c>
      <c r="J22" s="18">
        <v>0</v>
      </c>
      <c r="K22" s="21">
        <v>0</v>
      </c>
      <c r="L22" s="21">
        <v>0</v>
      </c>
    </row>
    <row r="23" spans="2:12" x14ac:dyDescent="0.2">
      <c r="B23" s="4">
        <v>17</v>
      </c>
      <c r="C23" s="5" t="s">
        <v>34</v>
      </c>
      <c r="D23" s="18">
        <v>0</v>
      </c>
      <c r="E23" s="21">
        <v>0</v>
      </c>
      <c r="F23" s="21">
        <v>0</v>
      </c>
      <c r="G23" s="18">
        <v>3.6700000000000003E-2</v>
      </c>
      <c r="H23" s="21">
        <v>5</v>
      </c>
      <c r="I23" s="21">
        <v>5</v>
      </c>
      <c r="J23" s="18">
        <v>0</v>
      </c>
      <c r="K23" s="21">
        <v>0</v>
      </c>
      <c r="L23" s="21">
        <v>0</v>
      </c>
    </row>
    <row r="24" spans="2:12" x14ac:dyDescent="0.2">
      <c r="B24" s="4">
        <v>18</v>
      </c>
      <c r="C24" s="5" t="s">
        <v>35</v>
      </c>
      <c r="D24" s="18">
        <v>0</v>
      </c>
      <c r="E24" s="21">
        <v>0</v>
      </c>
      <c r="F24" s="21">
        <v>0</v>
      </c>
      <c r="G24" s="18">
        <v>0.6643</v>
      </c>
      <c r="H24" s="21">
        <v>3</v>
      </c>
      <c r="I24" s="21">
        <v>3</v>
      </c>
      <c r="J24" s="18">
        <v>0</v>
      </c>
      <c r="K24" s="21">
        <v>0</v>
      </c>
      <c r="L24" s="21">
        <v>0</v>
      </c>
    </row>
    <row r="25" spans="2:12" x14ac:dyDescent="0.2">
      <c r="B25" s="4">
        <v>19</v>
      </c>
      <c r="C25" s="5" t="s">
        <v>44</v>
      </c>
      <c r="D25" s="18">
        <v>2.7699999999999999E-2</v>
      </c>
      <c r="E25" s="21">
        <v>30</v>
      </c>
      <c r="F25" s="21">
        <v>3</v>
      </c>
      <c r="G25" s="18">
        <v>0</v>
      </c>
      <c r="H25" s="21">
        <v>0</v>
      </c>
      <c r="I25" s="21">
        <v>0</v>
      </c>
      <c r="J25" s="18">
        <v>0</v>
      </c>
      <c r="K25" s="21">
        <v>0</v>
      </c>
      <c r="L25" s="21">
        <v>0</v>
      </c>
    </row>
    <row r="26" spans="2:12" x14ac:dyDescent="0.2">
      <c r="B26" s="4">
        <v>20</v>
      </c>
      <c r="C26" s="5" t="s">
        <v>45</v>
      </c>
      <c r="D26" s="18">
        <v>5.5500000000000001E-2</v>
      </c>
      <c r="E26" s="21">
        <v>10</v>
      </c>
      <c r="F26" s="21">
        <v>2</v>
      </c>
      <c r="G26" s="18">
        <v>0</v>
      </c>
      <c r="H26" s="21">
        <v>0</v>
      </c>
      <c r="I26" s="21">
        <v>0</v>
      </c>
      <c r="J26" s="18">
        <v>0</v>
      </c>
      <c r="K26" s="21">
        <v>0</v>
      </c>
      <c r="L26" s="21">
        <v>0</v>
      </c>
    </row>
    <row r="27" spans="2:12" x14ac:dyDescent="0.2">
      <c r="B27" s="4">
        <v>21</v>
      </c>
      <c r="C27" s="5" t="s">
        <v>46</v>
      </c>
      <c r="D27" s="18">
        <v>2.222</v>
      </c>
      <c r="E27" s="21">
        <v>0</v>
      </c>
      <c r="F27" s="21">
        <v>1</v>
      </c>
      <c r="G27" s="18">
        <v>0</v>
      </c>
      <c r="H27" s="21">
        <v>0</v>
      </c>
      <c r="I27" s="21">
        <v>0</v>
      </c>
      <c r="J27" s="18">
        <v>0</v>
      </c>
      <c r="K27" s="21">
        <v>0</v>
      </c>
      <c r="L27" s="21">
        <v>0</v>
      </c>
    </row>
    <row r="28" spans="2:12" x14ac:dyDescent="0.2">
      <c r="B28" s="4">
        <v>22</v>
      </c>
      <c r="C28" s="5" t="s">
        <v>53</v>
      </c>
      <c r="D28" s="18">
        <v>0.17349999999999999</v>
      </c>
      <c r="E28" s="21">
        <v>30</v>
      </c>
      <c r="F28" s="21">
        <v>12</v>
      </c>
      <c r="G28" s="18">
        <v>0</v>
      </c>
      <c r="H28" s="21">
        <v>0</v>
      </c>
      <c r="I28" s="21">
        <v>0</v>
      </c>
      <c r="J28" s="18">
        <v>0</v>
      </c>
      <c r="K28" s="21">
        <v>0</v>
      </c>
      <c r="L28" s="21">
        <v>0</v>
      </c>
    </row>
    <row r="29" spans="2:12" x14ac:dyDescent="0.2">
      <c r="B29" s="4">
        <v>23</v>
      </c>
      <c r="C29" s="5" t="s">
        <v>54</v>
      </c>
      <c r="D29" s="18">
        <v>0.34599999999999997</v>
      </c>
      <c r="E29" s="21">
        <v>10</v>
      </c>
      <c r="F29" s="21">
        <v>9</v>
      </c>
      <c r="G29" s="18">
        <v>0</v>
      </c>
      <c r="H29" s="21">
        <v>0</v>
      </c>
      <c r="I29" s="21">
        <v>0</v>
      </c>
      <c r="J29" s="18">
        <v>0</v>
      </c>
      <c r="K29" s="21">
        <v>0</v>
      </c>
      <c r="L29" s="21">
        <v>0</v>
      </c>
    </row>
    <row r="30" spans="2:12" x14ac:dyDescent="0.2">
      <c r="B30" s="4">
        <v>24</v>
      </c>
      <c r="C30" s="5" t="s">
        <v>55</v>
      </c>
      <c r="D30" s="18">
        <v>5.2083000000000004</v>
      </c>
      <c r="E30" s="21">
        <v>0</v>
      </c>
      <c r="F30" s="21">
        <v>3</v>
      </c>
      <c r="G30" s="18">
        <v>0</v>
      </c>
      <c r="H30" s="21">
        <v>0</v>
      </c>
      <c r="I30" s="21">
        <v>0</v>
      </c>
      <c r="J30" s="18">
        <v>0</v>
      </c>
      <c r="K30" s="21">
        <v>0</v>
      </c>
      <c r="L30" s="21">
        <v>0</v>
      </c>
    </row>
    <row r="31" spans="2:12" x14ac:dyDescent="0.2">
      <c r="B31" s="4">
        <v>25</v>
      </c>
      <c r="C31" s="5" t="s">
        <v>81</v>
      </c>
      <c r="D31" s="18">
        <v>1.3849999999999999E-2</v>
      </c>
      <c r="E31" s="21">
        <v>30</v>
      </c>
      <c r="F31" s="21">
        <v>3</v>
      </c>
      <c r="G31" s="18">
        <v>0</v>
      </c>
      <c r="H31" s="21">
        <v>0</v>
      </c>
      <c r="I31" s="21">
        <v>0</v>
      </c>
      <c r="J31" s="18">
        <v>0</v>
      </c>
      <c r="K31" s="21">
        <v>0</v>
      </c>
      <c r="L31" s="21">
        <v>0</v>
      </c>
    </row>
    <row r="32" spans="2:12" x14ac:dyDescent="0.2">
      <c r="B32" s="4">
        <v>26</v>
      </c>
      <c r="C32" s="5" t="s">
        <v>82</v>
      </c>
      <c r="D32" s="18">
        <v>2.775E-2</v>
      </c>
      <c r="E32" s="21">
        <v>10</v>
      </c>
      <c r="F32" s="21">
        <v>2</v>
      </c>
      <c r="G32" s="18">
        <v>0</v>
      </c>
      <c r="H32" s="21">
        <v>0</v>
      </c>
      <c r="I32" s="21">
        <v>0</v>
      </c>
      <c r="J32" s="18">
        <v>0</v>
      </c>
      <c r="K32" s="21">
        <v>0</v>
      </c>
      <c r="L32" s="21">
        <v>0</v>
      </c>
    </row>
    <row r="33" spans="2:12" x14ac:dyDescent="0.2">
      <c r="B33" s="4">
        <v>27</v>
      </c>
      <c r="C33" s="5" t="s">
        <v>83</v>
      </c>
      <c r="D33" s="18">
        <v>1.1100000000000001</v>
      </c>
      <c r="E33" s="21">
        <v>0</v>
      </c>
      <c r="F33" s="21">
        <v>1</v>
      </c>
      <c r="G33" s="18">
        <v>0</v>
      </c>
      <c r="H33" s="21">
        <v>0</v>
      </c>
      <c r="I33" s="21">
        <v>0</v>
      </c>
      <c r="J33" s="18">
        <v>0</v>
      </c>
      <c r="K33" s="21">
        <v>0</v>
      </c>
      <c r="L33" s="21">
        <v>0</v>
      </c>
    </row>
    <row r="34" spans="2:12" x14ac:dyDescent="0.2">
      <c r="B34" s="4">
        <v>28</v>
      </c>
      <c r="C34" s="5" t="s">
        <v>56</v>
      </c>
      <c r="D34" s="18">
        <v>8.3099999999999993E-2</v>
      </c>
      <c r="E34" s="21">
        <v>50</v>
      </c>
      <c r="F34" s="21">
        <v>10</v>
      </c>
      <c r="G34" s="18">
        <v>0</v>
      </c>
      <c r="H34" s="21">
        <v>0</v>
      </c>
      <c r="I34" s="21">
        <v>0</v>
      </c>
      <c r="J34" s="18">
        <v>0</v>
      </c>
      <c r="K34" s="21">
        <v>0</v>
      </c>
      <c r="L34" s="21">
        <v>0</v>
      </c>
    </row>
    <row r="35" spans="2:12" x14ac:dyDescent="0.2">
      <c r="B35" s="4">
        <v>29</v>
      </c>
      <c r="C35" s="5" t="s">
        <v>57</v>
      </c>
      <c r="D35" s="18">
        <v>0.16650000000000001</v>
      </c>
      <c r="E35" s="21">
        <v>30</v>
      </c>
      <c r="F35" s="21">
        <v>8</v>
      </c>
      <c r="G35" s="18">
        <v>0</v>
      </c>
      <c r="H35" s="21">
        <v>0</v>
      </c>
      <c r="I35" s="21">
        <v>0</v>
      </c>
      <c r="J35" s="18">
        <v>0</v>
      </c>
      <c r="K35" s="21">
        <v>0</v>
      </c>
      <c r="L35" s="21">
        <v>0</v>
      </c>
    </row>
    <row r="36" spans="2:12" x14ac:dyDescent="0.2">
      <c r="B36" s="4">
        <v>30</v>
      </c>
      <c r="C36" s="5" t="s">
        <v>58</v>
      </c>
      <c r="D36" s="18">
        <v>6.66</v>
      </c>
      <c r="E36" s="21">
        <v>0</v>
      </c>
      <c r="F36" s="21">
        <v>6</v>
      </c>
      <c r="G36" s="18">
        <v>0</v>
      </c>
      <c r="H36" s="21">
        <v>0</v>
      </c>
      <c r="I36" s="21">
        <v>0</v>
      </c>
      <c r="J36" s="18">
        <v>0</v>
      </c>
      <c r="K36" s="21">
        <v>0</v>
      </c>
      <c r="L36" s="21">
        <v>0</v>
      </c>
    </row>
    <row r="37" spans="2:12" x14ac:dyDescent="0.2">
      <c r="B37" s="4">
        <v>31</v>
      </c>
      <c r="C37" s="5" t="s">
        <v>78</v>
      </c>
      <c r="D37" s="18">
        <v>0.16619999999999999</v>
      </c>
      <c r="E37" s="21">
        <v>100</v>
      </c>
      <c r="F37" s="21">
        <v>20</v>
      </c>
      <c r="G37" s="18">
        <v>0</v>
      </c>
      <c r="H37" s="21">
        <v>0</v>
      </c>
      <c r="I37" s="21">
        <v>0</v>
      </c>
      <c r="J37" s="18">
        <v>0</v>
      </c>
      <c r="K37" s="21">
        <v>0</v>
      </c>
      <c r="L37" s="21">
        <v>0</v>
      </c>
    </row>
    <row r="38" spans="2:12" x14ac:dyDescent="0.2">
      <c r="B38" s="4">
        <v>32</v>
      </c>
      <c r="C38" s="5" t="s">
        <v>79</v>
      </c>
      <c r="D38" s="18">
        <v>0.33300000000000002</v>
      </c>
      <c r="E38" s="21">
        <v>50</v>
      </c>
      <c r="F38" s="21">
        <v>10</v>
      </c>
      <c r="G38" s="18">
        <v>0</v>
      </c>
      <c r="H38" s="21">
        <v>0</v>
      </c>
      <c r="I38" s="21">
        <v>0</v>
      </c>
      <c r="J38" s="18">
        <v>0</v>
      </c>
      <c r="K38" s="21">
        <v>0</v>
      </c>
      <c r="L38" s="21">
        <v>0</v>
      </c>
    </row>
    <row r="39" spans="2:12" x14ac:dyDescent="0.2">
      <c r="B39" s="4">
        <v>33</v>
      </c>
      <c r="C39" s="5" t="s">
        <v>80</v>
      </c>
      <c r="D39" s="18">
        <v>13.32</v>
      </c>
      <c r="E39" s="21">
        <v>0</v>
      </c>
      <c r="F39" s="21">
        <v>5</v>
      </c>
      <c r="G39" s="18">
        <v>0</v>
      </c>
      <c r="H39" s="21">
        <v>0</v>
      </c>
      <c r="I39" s="21">
        <v>0</v>
      </c>
      <c r="J39" s="18">
        <v>0</v>
      </c>
      <c r="K39" s="21">
        <v>0</v>
      </c>
      <c r="L39" s="21">
        <v>0</v>
      </c>
    </row>
    <row r="40" spans="2:12" x14ac:dyDescent="0.2">
      <c r="B40" s="4">
        <v>34</v>
      </c>
      <c r="C40" s="8"/>
      <c r="D40" s="12"/>
      <c r="E40" s="23"/>
      <c r="F40" s="23"/>
      <c r="G40" s="12"/>
      <c r="H40" s="24"/>
      <c r="I40" s="23"/>
      <c r="J40" s="12"/>
      <c r="K40" s="24"/>
      <c r="L40" s="24"/>
    </row>
    <row r="41" spans="2:12" x14ac:dyDescent="0.2">
      <c r="B41" s="4">
        <v>35</v>
      </c>
      <c r="C41" s="1"/>
      <c r="D41" s="12"/>
      <c r="E41" s="23"/>
      <c r="F41" s="23"/>
      <c r="G41" s="12"/>
      <c r="H41" s="24"/>
      <c r="I41" s="23"/>
      <c r="J41" s="12"/>
      <c r="K41" s="24"/>
      <c r="L41" s="24"/>
    </row>
    <row r="42" spans="2:12" x14ac:dyDescent="0.2">
      <c r="B42" s="4">
        <v>36</v>
      </c>
      <c r="C42" s="1"/>
      <c r="D42" s="12"/>
      <c r="E42" s="23"/>
      <c r="F42" s="23"/>
      <c r="G42" s="12"/>
      <c r="H42" s="24"/>
      <c r="I42" s="23"/>
      <c r="J42" s="12"/>
      <c r="K42" s="24"/>
      <c r="L42" s="24"/>
    </row>
    <row r="43" spans="2:12" x14ac:dyDescent="0.2">
      <c r="B43" s="4">
        <v>37</v>
      </c>
      <c r="C43" s="1"/>
      <c r="D43" s="12"/>
      <c r="E43" s="23"/>
      <c r="F43" s="23"/>
      <c r="G43" s="12"/>
      <c r="H43" s="24"/>
      <c r="I43" s="23"/>
      <c r="J43" s="12"/>
      <c r="K43" s="24"/>
      <c r="L43" s="24"/>
    </row>
    <row r="44" spans="2:12" x14ac:dyDescent="0.2">
      <c r="B44" s="4">
        <v>38</v>
      </c>
      <c r="C44" s="1"/>
      <c r="D44" s="12"/>
      <c r="E44" s="23"/>
      <c r="F44" s="23"/>
      <c r="G44" s="12"/>
      <c r="H44" s="24"/>
      <c r="I44" s="23"/>
      <c r="J44" s="12"/>
      <c r="K44" s="24"/>
      <c r="L44" s="24"/>
    </row>
    <row r="45" spans="2:12" x14ac:dyDescent="0.2">
      <c r="B45" s="4">
        <v>39</v>
      </c>
      <c r="C45" s="1"/>
      <c r="D45" s="12"/>
      <c r="E45" s="23"/>
      <c r="F45" s="23"/>
      <c r="G45" s="12"/>
      <c r="H45" s="24"/>
      <c r="I45" s="23"/>
      <c r="J45" s="12"/>
      <c r="K45" s="24"/>
      <c r="L45" s="24"/>
    </row>
    <row r="46" spans="2:12" x14ac:dyDescent="0.2">
      <c r="B46" s="4">
        <v>40</v>
      </c>
      <c r="C46" s="1"/>
      <c r="D46" s="12"/>
      <c r="E46" s="23"/>
      <c r="F46" s="23"/>
      <c r="G46" s="12"/>
      <c r="H46" s="24"/>
      <c r="I46" s="23"/>
      <c r="J46" s="12"/>
      <c r="K46" s="24"/>
      <c r="L46" s="24"/>
    </row>
    <row r="47" spans="2:12" x14ac:dyDescent="0.2">
      <c r="B47" s="4">
        <v>41</v>
      </c>
      <c r="C47" s="1"/>
      <c r="D47" s="12"/>
      <c r="E47" s="23"/>
      <c r="F47" s="23"/>
      <c r="G47" s="12"/>
      <c r="H47" s="24"/>
      <c r="I47" s="23"/>
      <c r="J47" s="12"/>
      <c r="K47" s="24"/>
      <c r="L47" s="24"/>
    </row>
    <row r="48" spans="2:12" x14ac:dyDescent="0.2">
      <c r="B48" s="4">
        <v>42</v>
      </c>
      <c r="C48" s="1"/>
      <c r="D48" s="12"/>
      <c r="E48" s="23"/>
      <c r="F48" s="23"/>
      <c r="G48" s="12"/>
      <c r="H48" s="24"/>
      <c r="I48" s="23"/>
      <c r="J48" s="12"/>
      <c r="K48" s="24"/>
      <c r="L48" s="24"/>
    </row>
    <row r="49" spans="2:12" x14ac:dyDescent="0.2">
      <c r="B49" s="4">
        <v>43</v>
      </c>
      <c r="C49" s="1"/>
      <c r="D49" s="12"/>
      <c r="E49" s="23"/>
      <c r="F49" s="23"/>
      <c r="G49" s="12"/>
      <c r="H49" s="24"/>
      <c r="I49" s="23"/>
      <c r="J49" s="12"/>
      <c r="K49" s="24"/>
      <c r="L49" s="24"/>
    </row>
    <row r="50" spans="2:12" x14ac:dyDescent="0.2">
      <c r="B50" s="4">
        <v>44</v>
      </c>
      <c r="C50" s="1"/>
      <c r="D50" s="12"/>
      <c r="E50" s="23"/>
      <c r="F50" s="23"/>
      <c r="G50" s="12"/>
      <c r="H50" s="24"/>
      <c r="I50" s="23"/>
      <c r="J50" s="12"/>
      <c r="K50" s="24"/>
      <c r="L50" s="24"/>
    </row>
    <row r="51" spans="2:12" x14ac:dyDescent="0.2">
      <c r="B51" s="4">
        <v>45</v>
      </c>
      <c r="C51" s="1"/>
      <c r="D51" s="12"/>
      <c r="E51" s="23"/>
      <c r="F51" s="23"/>
      <c r="G51" s="12"/>
      <c r="H51" s="24"/>
      <c r="I51" s="23"/>
      <c r="J51" s="12"/>
      <c r="K51" s="24"/>
      <c r="L51" s="24"/>
    </row>
    <row r="52" spans="2:12" x14ac:dyDescent="0.2">
      <c r="B52" s="4">
        <v>46</v>
      </c>
      <c r="C52" s="1"/>
      <c r="D52" s="12"/>
      <c r="E52" s="23"/>
      <c r="F52" s="23"/>
      <c r="G52" s="12"/>
      <c r="H52" s="24"/>
      <c r="I52" s="23"/>
      <c r="J52" s="12"/>
      <c r="K52" s="24"/>
      <c r="L52" s="24"/>
    </row>
    <row r="53" spans="2:12" x14ac:dyDescent="0.2">
      <c r="B53" s="4">
        <v>47</v>
      </c>
      <c r="C53" s="1"/>
      <c r="D53" s="12"/>
      <c r="E53" s="23"/>
      <c r="F53" s="23"/>
      <c r="G53" s="12"/>
      <c r="H53" s="24"/>
      <c r="I53" s="23"/>
      <c r="J53" s="12"/>
      <c r="K53" s="24"/>
      <c r="L53" s="24"/>
    </row>
    <row r="54" spans="2:12" x14ac:dyDescent="0.2">
      <c r="B54" s="4">
        <v>48</v>
      </c>
      <c r="C54" s="1"/>
      <c r="D54" s="12"/>
      <c r="E54" s="23"/>
      <c r="F54" s="23"/>
      <c r="G54" s="12"/>
      <c r="H54" s="24"/>
      <c r="I54" s="23"/>
      <c r="J54" s="12"/>
      <c r="K54" s="24"/>
      <c r="L54" s="24"/>
    </row>
    <row r="55" spans="2:12" x14ac:dyDescent="0.2">
      <c r="B55" s="4">
        <v>49</v>
      </c>
      <c r="C55" s="1"/>
      <c r="D55" s="12"/>
      <c r="E55" s="23"/>
      <c r="F55" s="23"/>
      <c r="G55" s="12"/>
      <c r="H55" s="24"/>
      <c r="I55" s="23"/>
      <c r="J55" s="12"/>
      <c r="K55" s="24"/>
      <c r="L55" s="24"/>
    </row>
    <row r="56" spans="2:12" x14ac:dyDescent="0.2">
      <c r="B56" s="4">
        <v>50</v>
      </c>
      <c r="C56" s="1"/>
      <c r="D56" s="12"/>
      <c r="E56" s="23"/>
      <c r="F56" s="23"/>
      <c r="G56" s="12"/>
      <c r="H56" s="24"/>
      <c r="I56" s="23"/>
      <c r="J56" s="12"/>
      <c r="K56" s="24"/>
      <c r="L56" s="24"/>
    </row>
    <row r="57" spans="2:12" x14ac:dyDescent="0.2">
      <c r="B57" s="4">
        <v>51</v>
      </c>
      <c r="C57" s="1"/>
      <c r="D57" s="12"/>
      <c r="E57" s="23"/>
      <c r="F57" s="23"/>
      <c r="G57" s="12"/>
      <c r="H57" s="24"/>
      <c r="I57" s="23"/>
      <c r="J57" s="12"/>
      <c r="K57" s="24"/>
      <c r="L57" s="24"/>
    </row>
    <row r="58" spans="2:12" x14ac:dyDescent="0.2">
      <c r="B58" s="4">
        <v>52</v>
      </c>
      <c r="C58" s="1"/>
      <c r="D58" s="12"/>
      <c r="E58" s="23"/>
      <c r="F58" s="23"/>
      <c r="G58" s="12"/>
      <c r="H58" s="24"/>
      <c r="I58" s="23"/>
      <c r="J58" s="12"/>
      <c r="K58" s="24"/>
      <c r="L58" s="24"/>
    </row>
    <row r="59" spans="2:12" x14ac:dyDescent="0.2">
      <c r="B59" s="4">
        <v>53</v>
      </c>
      <c r="C59" s="1"/>
      <c r="D59" s="12"/>
      <c r="E59" s="23"/>
      <c r="F59" s="23"/>
      <c r="G59" s="12"/>
      <c r="H59" s="24"/>
      <c r="I59" s="23"/>
      <c r="J59" s="12"/>
      <c r="K59" s="24"/>
      <c r="L59" s="24"/>
    </row>
    <row r="60" spans="2:12" x14ac:dyDescent="0.2">
      <c r="B60" s="4">
        <v>54</v>
      </c>
      <c r="C60" s="1"/>
      <c r="D60" s="12"/>
      <c r="E60" s="23"/>
      <c r="F60" s="23"/>
      <c r="G60" s="12"/>
      <c r="H60" s="24"/>
      <c r="I60" s="23"/>
      <c r="J60" s="12"/>
      <c r="K60" s="24"/>
      <c r="L60" s="24"/>
    </row>
    <row r="61" spans="2:12" x14ac:dyDescent="0.2">
      <c r="B61" s="4">
        <v>55</v>
      </c>
      <c r="C61" s="1"/>
      <c r="D61" s="12"/>
      <c r="E61" s="23"/>
      <c r="F61" s="23"/>
      <c r="G61" s="12"/>
      <c r="H61" s="24"/>
      <c r="I61" s="23"/>
      <c r="J61" s="12"/>
      <c r="K61" s="24"/>
      <c r="L61" s="24"/>
    </row>
    <row r="62" spans="2:12" x14ac:dyDescent="0.2">
      <c r="B62" s="4">
        <v>56</v>
      </c>
      <c r="C62" s="1"/>
      <c r="D62" s="12"/>
      <c r="E62" s="23"/>
      <c r="F62" s="23"/>
      <c r="G62" s="12"/>
      <c r="H62" s="24"/>
      <c r="I62" s="23"/>
      <c r="J62" s="12"/>
      <c r="K62" s="24"/>
      <c r="L62" s="24"/>
    </row>
    <row r="63" spans="2:12" x14ac:dyDescent="0.2">
      <c r="B63" s="4">
        <v>57</v>
      </c>
      <c r="C63" s="1"/>
      <c r="D63" s="12"/>
      <c r="E63" s="23"/>
      <c r="F63" s="23"/>
      <c r="G63" s="12"/>
      <c r="H63" s="24"/>
      <c r="I63" s="23"/>
      <c r="J63" s="12"/>
      <c r="K63" s="24"/>
      <c r="L63" s="24"/>
    </row>
    <row r="64" spans="2:12" x14ac:dyDescent="0.2">
      <c r="B64" s="4">
        <v>58</v>
      </c>
      <c r="C64" s="1"/>
      <c r="D64" s="12"/>
      <c r="E64" s="23"/>
      <c r="F64" s="23"/>
      <c r="G64" s="12"/>
      <c r="H64" s="24"/>
      <c r="I64" s="23"/>
      <c r="J64" s="12"/>
      <c r="K64" s="24"/>
      <c r="L64" s="24"/>
    </row>
    <row r="65" spans="2:12" x14ac:dyDescent="0.2">
      <c r="B65" s="4">
        <v>59</v>
      </c>
      <c r="C65" s="1"/>
      <c r="D65" s="12"/>
      <c r="E65" s="23"/>
      <c r="F65" s="23"/>
      <c r="G65" s="12"/>
      <c r="H65" s="24"/>
      <c r="I65" s="23"/>
      <c r="J65" s="12"/>
      <c r="K65" s="24"/>
      <c r="L65" s="24"/>
    </row>
    <row r="66" spans="2:12" x14ac:dyDescent="0.2">
      <c r="B66" s="4">
        <v>60</v>
      </c>
      <c r="C66" s="1"/>
      <c r="D66" s="12"/>
      <c r="E66" s="23"/>
      <c r="F66" s="23"/>
      <c r="G66" s="12"/>
      <c r="H66" s="24"/>
      <c r="I66" s="23"/>
      <c r="J66" s="12"/>
      <c r="K66" s="24"/>
      <c r="L66" s="24"/>
    </row>
    <row r="67" spans="2:12" x14ac:dyDescent="0.2">
      <c r="B67" s="37"/>
      <c r="C67" s="37"/>
      <c r="D67" s="38"/>
      <c r="E67" s="39"/>
      <c r="F67" s="39"/>
      <c r="G67" s="38"/>
      <c r="H67" s="40"/>
      <c r="I67" s="39"/>
      <c r="J67" s="38"/>
      <c r="K67" s="40"/>
      <c r="L67" s="40"/>
    </row>
    <row r="68" spans="2:12" x14ac:dyDescent="0.2">
      <c r="B68" s="37"/>
      <c r="C68" s="37"/>
      <c r="D68" s="38"/>
      <c r="E68" s="39"/>
      <c r="F68" s="39"/>
      <c r="G68" s="38"/>
      <c r="H68" s="40"/>
      <c r="I68" s="39"/>
      <c r="J68" s="38"/>
      <c r="K68" s="40"/>
      <c r="L68" s="40"/>
    </row>
    <row r="69" spans="2:12" x14ac:dyDescent="0.2">
      <c r="B69" s="37"/>
      <c r="C69" s="37"/>
      <c r="D69" s="38"/>
      <c r="E69" s="39"/>
      <c r="F69" s="39"/>
      <c r="G69" s="38"/>
      <c r="H69" s="40"/>
      <c r="I69" s="39"/>
      <c r="J69" s="38"/>
      <c r="K69" s="40"/>
      <c r="L69" s="40"/>
    </row>
    <row r="70" spans="2:12" x14ac:dyDescent="0.2">
      <c r="B70" s="37"/>
      <c r="C70" s="37"/>
      <c r="D70" s="38"/>
      <c r="E70" s="39"/>
      <c r="F70" s="39"/>
      <c r="G70" s="38"/>
      <c r="H70" s="40"/>
      <c r="I70" s="39"/>
      <c r="J70" s="38"/>
      <c r="K70" s="40"/>
      <c r="L70" s="40"/>
    </row>
    <row r="71" spans="2:12" x14ac:dyDescent="0.2">
      <c r="B71" s="37"/>
      <c r="C71" s="37"/>
      <c r="D71" s="38"/>
      <c r="E71" s="39"/>
      <c r="F71" s="39"/>
      <c r="G71" s="38"/>
      <c r="H71" s="40"/>
      <c r="I71" s="39"/>
      <c r="J71" s="38"/>
      <c r="K71" s="40"/>
      <c r="L71" s="40"/>
    </row>
  </sheetData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66"/>
  <sheetViews>
    <sheetView topLeftCell="A10" workbookViewId="0">
      <selection activeCell="P18" sqref="P18"/>
    </sheetView>
  </sheetViews>
  <sheetFormatPr defaultRowHeight="12.75" x14ac:dyDescent="0.2"/>
  <cols>
    <col min="1" max="1" width="5.5703125" customWidth="1"/>
    <col min="2" max="3" width="3.28515625" bestFit="1" customWidth="1"/>
    <col min="4" max="4" width="19.85546875" customWidth="1"/>
    <col min="5" max="5" width="5.85546875" customWidth="1"/>
    <col min="6" max="6" width="8" bestFit="1" customWidth="1"/>
    <col min="7" max="7" width="5" customWidth="1"/>
    <col min="8" max="8" width="6" bestFit="1" customWidth="1"/>
    <col min="9" max="9" width="5.28515625" customWidth="1"/>
    <col min="10" max="10" width="6.140625" customWidth="1"/>
    <col min="11" max="11" width="7.7109375" customWidth="1"/>
    <col min="12" max="12" width="5.140625" customWidth="1"/>
    <col min="13" max="13" width="24.140625" bestFit="1" customWidth="1"/>
    <col min="14" max="14" width="7" customWidth="1"/>
    <col min="15" max="17" width="5.5703125" bestFit="1" customWidth="1"/>
    <col min="18" max="18" width="7.5703125" customWidth="1"/>
  </cols>
  <sheetData>
    <row r="1" spans="2:17" ht="20.25" x14ac:dyDescent="0.3">
      <c r="B1" s="42" t="s">
        <v>89</v>
      </c>
    </row>
    <row r="2" spans="2:17" x14ac:dyDescent="0.2">
      <c r="B2" s="41" t="s">
        <v>90</v>
      </c>
    </row>
    <row r="3" spans="2:17" x14ac:dyDescent="0.2">
      <c r="B3" s="41" t="s">
        <v>91</v>
      </c>
    </row>
    <row r="5" spans="2:17" ht="135.75" x14ac:dyDescent="0.2">
      <c r="B5" s="10" t="s">
        <v>22</v>
      </c>
      <c r="C5" s="10" t="s">
        <v>20</v>
      </c>
      <c r="D5" s="10" t="s">
        <v>2</v>
      </c>
      <c r="E5" s="11" t="s">
        <v>13</v>
      </c>
      <c r="F5" s="11" t="s">
        <v>26</v>
      </c>
      <c r="G5" s="11" t="s">
        <v>18</v>
      </c>
      <c r="H5" s="11" t="s">
        <v>26</v>
      </c>
      <c r="I5" s="11" t="s">
        <v>19</v>
      </c>
      <c r="J5" s="11" t="s">
        <v>42</v>
      </c>
      <c r="K5" s="11" t="s">
        <v>41</v>
      </c>
      <c r="M5" s="10" t="s">
        <v>11</v>
      </c>
      <c r="N5" s="10"/>
      <c r="O5" s="11" t="s">
        <v>63</v>
      </c>
      <c r="P5" s="11" t="s">
        <v>5</v>
      </c>
      <c r="Q5" s="11" t="s">
        <v>6</v>
      </c>
    </row>
    <row r="6" spans="2:17" x14ac:dyDescent="0.2">
      <c r="B6" s="15">
        <v>0</v>
      </c>
      <c r="C6" s="20">
        <v>0</v>
      </c>
      <c r="D6" s="7" t="s">
        <v>84</v>
      </c>
      <c r="E6" s="35">
        <v>0</v>
      </c>
      <c r="F6" s="18">
        <v>0</v>
      </c>
      <c r="G6" s="21">
        <v>0</v>
      </c>
      <c r="H6" s="18">
        <f>IF($G6&gt;0,$G6*LOOKUP($C6,Produktdata!$B$6:$B$71,Produktdata!$G$6:$G$71),0)</f>
        <v>0</v>
      </c>
      <c r="I6" s="21">
        <v>0</v>
      </c>
      <c r="J6" s="18">
        <f>IF($I6&gt;0,$I6*LOOKUP($C6,Produktdata!$B$6:$B$71,Produktdata!$J$6:$J$71),0)</f>
        <v>0</v>
      </c>
      <c r="K6" s="18">
        <f>SUM(F6+H6+J6)</f>
        <v>0</v>
      </c>
      <c r="M6" s="5" t="s">
        <v>7</v>
      </c>
      <c r="N6" s="12"/>
      <c r="O6" s="19"/>
      <c r="P6" s="17"/>
      <c r="Q6" s="17"/>
    </row>
    <row r="7" spans="2:17" x14ac:dyDescent="0.2">
      <c r="B7" s="15">
        <v>1</v>
      </c>
      <c r="C7" s="20">
        <v>1</v>
      </c>
      <c r="D7" s="7" t="s">
        <v>36</v>
      </c>
      <c r="E7" s="36">
        <v>0</v>
      </c>
      <c r="F7" s="18">
        <f>IF($E7&gt;0,$E7*LOOKUP($C7,Produktdata!B$6:B$71,Produktdata!D$6:D$71),0)</f>
        <v>0</v>
      </c>
      <c r="G7" s="23">
        <v>0</v>
      </c>
      <c r="H7" s="18">
        <f>IF($G7&gt;0,$G7*LOOKUP($C7,Produktdata!$B$6:$B$71,Produktdata!$G$6:$G$71),0)</f>
        <v>0</v>
      </c>
      <c r="I7" s="23">
        <v>0</v>
      </c>
      <c r="J7" s="18">
        <f>IF($I7&gt;0,$I7*LOOKUP($C7,Produktdata!$B$6:$B$71,Produktdata!$J$6:$J$71),0)</f>
        <v>0</v>
      </c>
      <c r="K7" s="18">
        <f>SUM(F7+H7+J7)</f>
        <v>0</v>
      </c>
      <c r="M7" s="5" t="s">
        <v>8</v>
      </c>
      <c r="N7" s="12"/>
      <c r="O7" s="19"/>
      <c r="P7" s="17"/>
      <c r="Q7" s="17"/>
    </row>
    <row r="8" spans="2:17" x14ac:dyDescent="0.2">
      <c r="B8" s="15">
        <v>2</v>
      </c>
      <c r="C8" s="20">
        <v>2</v>
      </c>
      <c r="D8" s="7" t="s">
        <v>37</v>
      </c>
      <c r="E8" s="36">
        <v>0</v>
      </c>
      <c r="F8" s="18">
        <f>IF($E8&gt;0,$E8*LOOKUP($C8,Produktdata!B$6:B$71,Produktdata!D$6:D$71),0)</f>
        <v>0</v>
      </c>
      <c r="G8" s="23">
        <v>0</v>
      </c>
      <c r="H8" s="18">
        <f>IF($G8&gt;0,$G8*LOOKUP($C8,Produktdata!$B$6:$B$71,Produktdata!$G$6:$G$71),0)</f>
        <v>0</v>
      </c>
      <c r="I8" s="23">
        <v>0</v>
      </c>
      <c r="J8" s="18">
        <f>IF($I8&gt;0,$I8*LOOKUP($C8,Produktdata!$B$6:$B$71,Produktdata!$J$6:$J$71),0)</f>
        <v>0</v>
      </c>
      <c r="K8" s="18">
        <f t="shared" ref="K8:K50" si="0">SUM(F8+H8+J8)</f>
        <v>0</v>
      </c>
      <c r="M8" s="5" t="s">
        <v>9</v>
      </c>
      <c r="N8" s="5"/>
      <c r="O8" s="12"/>
      <c r="P8" s="12"/>
      <c r="Q8" s="12"/>
    </row>
    <row r="9" spans="2:17" x14ac:dyDescent="0.2">
      <c r="B9" s="15">
        <v>3</v>
      </c>
      <c r="C9" s="20">
        <v>3</v>
      </c>
      <c r="D9" s="7" t="s">
        <v>38</v>
      </c>
      <c r="E9" s="36">
        <v>0</v>
      </c>
      <c r="F9" s="18">
        <f>IF($E9&gt;0,$E9*LOOKUP($C9,Produktdata!B$6:B$71,Produktdata!D$6:D$71),0)</f>
        <v>0</v>
      </c>
      <c r="G9" s="23">
        <v>0</v>
      </c>
      <c r="H9" s="18">
        <f>IF($G9&gt;0,$G9*LOOKUP($C9,Produktdata!$B$6:$B$71,Produktdata!$G$6:$G$71),0)</f>
        <v>0</v>
      </c>
      <c r="I9" s="23">
        <v>0</v>
      </c>
      <c r="J9" s="18">
        <f>IF($I9&gt;0,$I9*LOOKUP($C9,Produktdata!$B$6:$B$71,Produktdata!$J$6:$J$71),0)</f>
        <v>0</v>
      </c>
      <c r="K9" s="18">
        <f t="shared" si="0"/>
        <v>0</v>
      </c>
      <c r="M9" s="5" t="s">
        <v>23</v>
      </c>
      <c r="N9" s="5"/>
      <c r="O9" s="17"/>
      <c r="P9" s="12"/>
      <c r="Q9" s="12"/>
    </row>
    <row r="10" spans="2:17" x14ac:dyDescent="0.2">
      <c r="B10" s="15">
        <v>4</v>
      </c>
      <c r="C10" s="20">
        <v>4</v>
      </c>
      <c r="D10" s="3" t="s">
        <v>47</v>
      </c>
      <c r="E10" s="36">
        <v>0</v>
      </c>
      <c r="F10" s="18">
        <f>IF($E10&gt;0,$E10*LOOKUP($C10,Produktdata!B$6:B$71,Produktdata!D$6:D$71),0)</f>
        <v>0</v>
      </c>
      <c r="G10" s="23">
        <v>0</v>
      </c>
      <c r="H10" s="18">
        <f>IF($G10&gt;0,$G10*LOOKUP($C10,Produktdata!$B$6:$B$71,Produktdata!$G$6:$G$71),0)</f>
        <v>0</v>
      </c>
      <c r="I10" s="23">
        <v>0</v>
      </c>
      <c r="J10" s="18">
        <f>IF($I10&gt;0,$I10*LOOKUP($C10,Produktdata!$B$6:$B$71,Produktdata!$J$6:$J$71),0)</f>
        <v>0</v>
      </c>
      <c r="K10" s="18">
        <f t="shared" si="0"/>
        <v>0</v>
      </c>
    </row>
    <row r="11" spans="2:17" x14ac:dyDescent="0.2">
      <c r="B11" s="15">
        <v>5</v>
      </c>
      <c r="C11" s="20">
        <v>5</v>
      </c>
      <c r="D11" s="3" t="s">
        <v>48</v>
      </c>
      <c r="E11" s="36">
        <v>0</v>
      </c>
      <c r="F11" s="18">
        <f>IF($E11&gt;0,$E11*LOOKUP($C11,Produktdata!B$6:B$71,Produktdata!D$6:D$71),0)</f>
        <v>0</v>
      </c>
      <c r="G11" s="23">
        <v>0</v>
      </c>
      <c r="H11" s="18">
        <f>IF($G11&gt;0,$G11*LOOKUP($C11,Produktdata!$B$6:$B$71,Produktdata!$G$6:$G$71),0)</f>
        <v>0</v>
      </c>
      <c r="I11" s="23">
        <v>0</v>
      </c>
      <c r="J11" s="18">
        <f>IF($I11&gt;0,$I11*LOOKUP($C11,Produktdata!$B$6:$B$71,Produktdata!$J$6:$J$71),0)</f>
        <v>0</v>
      </c>
      <c r="K11" s="18">
        <f t="shared" si="0"/>
        <v>0</v>
      </c>
      <c r="M11" s="5" t="s">
        <v>62</v>
      </c>
      <c r="N11" s="5"/>
      <c r="O11" s="23"/>
    </row>
    <row r="12" spans="2:17" x14ac:dyDescent="0.2">
      <c r="B12" s="15">
        <v>6</v>
      </c>
      <c r="C12" s="20">
        <v>6</v>
      </c>
      <c r="D12" s="3" t="s">
        <v>49</v>
      </c>
      <c r="E12" s="36">
        <v>0</v>
      </c>
      <c r="F12" s="18">
        <f>IF($E12&gt;0,$E12*LOOKUP($C12,Produktdata!B$6:B$71,Produktdata!D$6:D$71),0)</f>
        <v>0</v>
      </c>
      <c r="G12" s="23">
        <v>0</v>
      </c>
      <c r="H12" s="18">
        <f>IF($G12&gt;0,$G12*LOOKUP($C12,Produktdata!$B$6:$B$71,Produktdata!$G$6:$G$71),0)</f>
        <v>0</v>
      </c>
      <c r="I12" s="23">
        <v>0</v>
      </c>
      <c r="J12" s="18">
        <f>IF($I12&gt;0,$I12*LOOKUP($C12,Produktdata!$B$6:$B$71,Produktdata!$J$6:$J$71),0)</f>
        <v>0</v>
      </c>
      <c r="K12" s="18">
        <f t="shared" si="0"/>
        <v>0</v>
      </c>
    </row>
    <row r="13" spans="2:17" x14ac:dyDescent="0.2">
      <c r="B13" s="15">
        <v>7</v>
      </c>
      <c r="C13" s="20">
        <v>7</v>
      </c>
      <c r="D13" s="2" t="s">
        <v>50</v>
      </c>
      <c r="E13" s="36">
        <v>0</v>
      </c>
      <c r="F13" s="18">
        <f>IF($E13&gt;0,$E13*LOOKUP($C13,Produktdata!B$6:B$71,Produktdata!D$6:D$71),0)</f>
        <v>0</v>
      </c>
      <c r="G13" s="23">
        <v>0</v>
      </c>
      <c r="H13" s="18">
        <f>IF($G13&gt;0,$G13*LOOKUP($C13,Produktdata!$B$6:$B$71,Produktdata!$G$6:$G$71),0)</f>
        <v>0</v>
      </c>
      <c r="I13" s="23">
        <v>0</v>
      </c>
      <c r="J13" s="18">
        <f>IF($I13&gt;0,$I13*LOOKUP($C13,Produktdata!$B$6:$B$71,Produktdata!$J$6:$J$71),0)</f>
        <v>0</v>
      </c>
      <c r="K13" s="18">
        <f t="shared" si="0"/>
        <v>0</v>
      </c>
      <c r="M13" s="32" t="s">
        <v>71</v>
      </c>
      <c r="N13" s="19"/>
    </row>
    <row r="14" spans="2:17" x14ac:dyDescent="0.2">
      <c r="B14" s="15">
        <v>8</v>
      </c>
      <c r="C14" s="20">
        <v>8</v>
      </c>
      <c r="D14" s="2" t="s">
        <v>51</v>
      </c>
      <c r="E14" s="36">
        <v>0</v>
      </c>
      <c r="F14" s="18">
        <f>IF($E14&gt;0,$E14*LOOKUP($C14,Produktdata!B$6:B$71,Produktdata!D$6:D$71),0)</f>
        <v>0</v>
      </c>
      <c r="G14" s="23">
        <v>0</v>
      </c>
      <c r="H14" s="18">
        <f>IF($G14&gt;0,$G14*LOOKUP($C14,Produktdata!$B$6:$B$71,Produktdata!$G$6:$G$71),0)</f>
        <v>0</v>
      </c>
      <c r="I14" s="23">
        <v>0</v>
      </c>
      <c r="J14" s="18">
        <f>IF($I14&gt;0,$I14*LOOKUP($C14,Produktdata!$B$6:$B$71,Produktdata!$J$6:$J$71),0)</f>
        <v>0</v>
      </c>
      <c r="K14" s="18">
        <f t="shared" si="0"/>
        <v>0</v>
      </c>
      <c r="M14" s="4" t="s">
        <v>72</v>
      </c>
      <c r="N14" s="1"/>
    </row>
    <row r="15" spans="2:17" x14ac:dyDescent="0.2">
      <c r="B15" s="15">
        <v>9</v>
      </c>
      <c r="C15" s="20">
        <v>9</v>
      </c>
      <c r="D15" s="2" t="s">
        <v>52</v>
      </c>
      <c r="E15" s="36">
        <v>0</v>
      </c>
      <c r="F15" s="18">
        <f>IF($E15&gt;0,$E15*LOOKUP($C15,Produktdata!B$6:B$71,Produktdata!D$6:D$71),0)</f>
        <v>0</v>
      </c>
      <c r="G15" s="23">
        <v>0</v>
      </c>
      <c r="H15" s="18">
        <f>IF($G15&gt;0,$G15*LOOKUP($C15,Produktdata!$B$6:$B$71,Produktdata!$G$6:$G$71),0)</f>
        <v>0</v>
      </c>
      <c r="I15" s="23">
        <v>0</v>
      </c>
      <c r="J15" s="18">
        <f>IF($I15&gt;0,$I15*LOOKUP($C15,Produktdata!$B$6:$B$71,Produktdata!$J$6:$J$71),0)</f>
        <v>0</v>
      </c>
      <c r="K15" s="18">
        <f t="shared" si="0"/>
        <v>0</v>
      </c>
      <c r="M15" s="4" t="s">
        <v>73</v>
      </c>
      <c r="N15" s="1"/>
    </row>
    <row r="16" spans="2:17" x14ac:dyDescent="0.2">
      <c r="B16" s="15">
        <v>10</v>
      </c>
      <c r="C16" s="20">
        <v>10</v>
      </c>
      <c r="D16" s="7" t="s">
        <v>27</v>
      </c>
      <c r="E16" s="36">
        <v>0</v>
      </c>
      <c r="F16" s="18">
        <f>IF($E16&gt;0,$E16*LOOKUP($C16,Produktdata!B$6:B$71,Produktdata!D$6:D$71),0)</f>
        <v>0</v>
      </c>
      <c r="G16" s="23">
        <v>0</v>
      </c>
      <c r="H16" s="18">
        <f>IF($G16&gt;0,$G16*LOOKUP($C16,Produktdata!$B$6:$B$71,Produktdata!$G$6:$G$71),0)</f>
        <v>0</v>
      </c>
      <c r="I16" s="23">
        <v>0</v>
      </c>
      <c r="J16" s="18">
        <f>IF($I16&gt;0,$I16*LOOKUP($C16,Produktdata!$B$6:$B$71,Produktdata!$J$6:$J$71),0)</f>
        <v>0</v>
      </c>
      <c r="K16" s="18">
        <f t="shared" si="0"/>
        <v>0</v>
      </c>
      <c r="M16" s="4" t="s">
        <v>70</v>
      </c>
      <c r="N16" s="1"/>
    </row>
    <row r="17" spans="2:11" x14ac:dyDescent="0.2">
      <c r="B17" s="15">
        <v>11</v>
      </c>
      <c r="C17" s="20">
        <v>11</v>
      </c>
      <c r="D17" s="7" t="s">
        <v>28</v>
      </c>
      <c r="E17" s="36">
        <v>0</v>
      </c>
      <c r="F17" s="18">
        <f>IF($E17&gt;0,$E17*LOOKUP($C17,Produktdata!B$6:B$71,Produktdata!D$6:D$71),0)</f>
        <v>0</v>
      </c>
      <c r="G17" s="23">
        <v>0</v>
      </c>
      <c r="H17" s="18">
        <f>IF($G17&gt;0,$G17*LOOKUP($C17,Produktdata!$B$6:$B$71,Produktdata!$G$6:$G$71),0)</f>
        <v>0</v>
      </c>
      <c r="I17" s="23">
        <v>0</v>
      </c>
      <c r="J17" s="18">
        <f>IF($I17&gt;0,$I17*LOOKUP($C17,Produktdata!$B$6:$B$71,Produktdata!$J$6:$J$71),0)</f>
        <v>0</v>
      </c>
      <c r="K17" s="18">
        <f t="shared" si="0"/>
        <v>0</v>
      </c>
    </row>
    <row r="18" spans="2:11" x14ac:dyDescent="0.2">
      <c r="B18" s="15">
        <v>12</v>
      </c>
      <c r="C18" s="20">
        <v>12</v>
      </c>
      <c r="D18" s="7" t="s">
        <v>29</v>
      </c>
      <c r="E18" s="36">
        <v>0</v>
      </c>
      <c r="F18" s="18">
        <f>IF($E18&gt;0,$E18*LOOKUP($C18,Produktdata!B$6:B$71,Produktdata!D$6:D$71),0)</f>
        <v>0</v>
      </c>
      <c r="G18" s="23">
        <v>0</v>
      </c>
      <c r="H18" s="18">
        <f>IF($G18&gt;0,$G18*LOOKUP($C18,Produktdata!$B$6:$B$71,Produktdata!$G$6:$G$71),0)</f>
        <v>0</v>
      </c>
      <c r="I18" s="23">
        <v>0</v>
      </c>
      <c r="J18" s="18">
        <f>IF($I18&gt;0,$I18*LOOKUP($C18,Produktdata!$B$6:$B$71,Produktdata!$J$6:$J$71),0)</f>
        <v>0</v>
      </c>
      <c r="K18" s="18">
        <f t="shared" si="0"/>
        <v>0</v>
      </c>
    </row>
    <row r="19" spans="2:11" x14ac:dyDescent="0.2">
      <c r="B19" s="15">
        <v>13</v>
      </c>
      <c r="C19" s="20">
        <v>13</v>
      </c>
      <c r="D19" s="2" t="s">
        <v>31</v>
      </c>
      <c r="E19" s="36">
        <v>0</v>
      </c>
      <c r="F19" s="18">
        <f>IF($E19&gt;0,$E19*LOOKUP($C19,Produktdata!B$6:B$71,Produktdata!D$6:D$71),0)</f>
        <v>0</v>
      </c>
      <c r="G19" s="23">
        <v>0</v>
      </c>
      <c r="H19" s="18">
        <f>IF($G19&gt;0,$G19*LOOKUP($C19,Produktdata!$B$6:$B$71,Produktdata!$G$6:$G$71),0)</f>
        <v>0</v>
      </c>
      <c r="I19" s="23">
        <v>0</v>
      </c>
      <c r="J19" s="18">
        <f>IF($I19&gt;0,$I19*LOOKUP($C19,Produktdata!$B$6:$B$71,Produktdata!$J$6:$J$71),0)</f>
        <v>0</v>
      </c>
      <c r="K19" s="18">
        <f t="shared" si="0"/>
        <v>0</v>
      </c>
    </row>
    <row r="20" spans="2:11" x14ac:dyDescent="0.2">
      <c r="B20" s="15">
        <v>14</v>
      </c>
      <c r="C20" s="20">
        <v>14</v>
      </c>
      <c r="D20" s="2" t="s">
        <v>30</v>
      </c>
      <c r="E20" s="36">
        <v>0</v>
      </c>
      <c r="F20" s="18">
        <f>IF($E20&gt;0,$E20*LOOKUP($C20,Produktdata!B$6:B$71,Produktdata!D$6:D$71),0)</f>
        <v>0</v>
      </c>
      <c r="G20" s="23">
        <v>0</v>
      </c>
      <c r="H20" s="18">
        <f>IF($G20&gt;0,$G20*LOOKUP($C20,Produktdata!$B$6:$B$71,Produktdata!$G$6:$G$71),0)</f>
        <v>0</v>
      </c>
      <c r="I20" s="23">
        <v>0</v>
      </c>
      <c r="J20" s="18">
        <f>IF($I20&gt;0,$I20*LOOKUP($C20,Produktdata!$B$6:$B$71,Produktdata!$J$6:$J$71),0)</f>
        <v>0</v>
      </c>
      <c r="K20" s="18">
        <f t="shared" si="0"/>
        <v>0</v>
      </c>
    </row>
    <row r="21" spans="2:11" x14ac:dyDescent="0.2">
      <c r="B21" s="15">
        <v>15</v>
      </c>
      <c r="C21" s="20">
        <v>15</v>
      </c>
      <c r="D21" s="2" t="s">
        <v>32</v>
      </c>
      <c r="E21" s="36">
        <v>0</v>
      </c>
      <c r="F21" s="18">
        <f>IF($E21&gt;0,$E21*LOOKUP($C21,Produktdata!B$6:B$71,Produktdata!D$6:D$71),0)</f>
        <v>0</v>
      </c>
      <c r="G21" s="23">
        <v>0</v>
      </c>
      <c r="H21" s="18">
        <f>IF($G21&gt;0,$G21*LOOKUP($C21,Produktdata!$B$6:$B$71,Produktdata!$G$6:$G$71),0)</f>
        <v>0</v>
      </c>
      <c r="I21" s="23">
        <v>0</v>
      </c>
      <c r="J21" s="18">
        <f>IF($I21&gt;0,$I21*LOOKUP($C21,Produktdata!$B$6:$B$71,Produktdata!$J$6:$J$71),0)</f>
        <v>0</v>
      </c>
      <c r="K21" s="18">
        <f t="shared" si="0"/>
        <v>0</v>
      </c>
    </row>
    <row r="22" spans="2:11" x14ac:dyDescent="0.2">
      <c r="B22" s="15">
        <v>16</v>
      </c>
      <c r="C22" s="20">
        <v>16</v>
      </c>
      <c r="D22" s="2" t="s">
        <v>33</v>
      </c>
      <c r="E22" s="36">
        <v>0</v>
      </c>
      <c r="F22" s="18">
        <f>IF($E22&gt;0,$E22*LOOKUP($C22,Produktdata!B$6:B$71,Produktdata!D$6:D$71),0)</f>
        <v>0</v>
      </c>
      <c r="G22" s="23">
        <v>0</v>
      </c>
      <c r="H22" s="18">
        <f>IF($G22&gt;0,$G22*LOOKUP($C22,Produktdata!$B$6:$B$71,Produktdata!$G$6:$G$71),0)</f>
        <v>0</v>
      </c>
      <c r="I22" s="23">
        <v>0</v>
      </c>
      <c r="J22" s="18">
        <f>IF($I22&gt;0,$I22*LOOKUP($C22,Produktdata!$B$6:$B$71,Produktdata!$J$6:$J$71),0)</f>
        <v>0</v>
      </c>
      <c r="K22" s="18">
        <f t="shared" si="0"/>
        <v>0</v>
      </c>
    </row>
    <row r="23" spans="2:11" x14ac:dyDescent="0.2">
      <c r="B23" s="15">
        <v>17</v>
      </c>
      <c r="C23" s="20">
        <v>17</v>
      </c>
      <c r="D23" s="2" t="s">
        <v>34</v>
      </c>
      <c r="E23" s="36">
        <v>0</v>
      </c>
      <c r="F23" s="18">
        <f>IF($E23&gt;0,$E23*LOOKUP($C23,Produktdata!B$6:B$71,Produktdata!D$6:D$71),0)</f>
        <v>0</v>
      </c>
      <c r="G23" s="23">
        <v>0</v>
      </c>
      <c r="H23" s="18">
        <f>IF($G23&gt;0,$G23*LOOKUP($C23,Produktdata!$B$6:$B$71,Produktdata!$G$6:$G$71),0)</f>
        <v>0</v>
      </c>
      <c r="I23" s="23">
        <v>0</v>
      </c>
      <c r="J23" s="18">
        <f>IF($I23&gt;0,$I23*LOOKUP($C23,Produktdata!$B$6:$B$71,Produktdata!$J$6:$J$71),0)</f>
        <v>0</v>
      </c>
      <c r="K23" s="18">
        <f t="shared" si="0"/>
        <v>0</v>
      </c>
    </row>
    <row r="24" spans="2:11" x14ac:dyDescent="0.2">
      <c r="B24" s="15">
        <v>18</v>
      </c>
      <c r="C24" s="20">
        <v>18</v>
      </c>
      <c r="D24" s="2" t="s">
        <v>35</v>
      </c>
      <c r="E24" s="36">
        <v>0</v>
      </c>
      <c r="F24" s="18">
        <f>IF($E24&gt;0,$E24*LOOKUP($C24,Produktdata!B$6:B$71,Produktdata!D$6:D$71),0)</f>
        <v>0</v>
      </c>
      <c r="G24" s="23">
        <v>0</v>
      </c>
      <c r="H24" s="18">
        <f>IF($G24&gt;0,$G24*LOOKUP($C24,Produktdata!$B$6:$B$71,Produktdata!$G$6:$G$71),0)</f>
        <v>0</v>
      </c>
      <c r="I24" s="23">
        <v>0</v>
      </c>
      <c r="J24" s="18">
        <f>IF($I24&gt;0,$I24*LOOKUP($C24,Produktdata!$B$6:$B$71,Produktdata!$J$6:$J$71),0)</f>
        <v>0</v>
      </c>
      <c r="K24" s="18">
        <f t="shared" si="0"/>
        <v>0</v>
      </c>
    </row>
    <row r="25" spans="2:11" x14ac:dyDescent="0.2">
      <c r="B25" s="15">
        <v>19</v>
      </c>
      <c r="C25" s="20">
        <v>19</v>
      </c>
      <c r="D25" s="2" t="s">
        <v>44</v>
      </c>
      <c r="E25" s="36">
        <v>0</v>
      </c>
      <c r="F25" s="18">
        <f>IF($E25&gt;0,$E25*LOOKUP($C25,Produktdata!B$6:B$71,Produktdata!D$6:D$71),0)</f>
        <v>0</v>
      </c>
      <c r="G25" s="23">
        <v>0</v>
      </c>
      <c r="H25" s="18">
        <f>IF($G25&gt;0,$G25*LOOKUP($C25,Produktdata!$B$6:$B$71,Produktdata!$G$6:$G$71),0)</f>
        <v>0</v>
      </c>
      <c r="I25" s="23">
        <v>0</v>
      </c>
      <c r="J25" s="18">
        <f>IF($I25&gt;0,$I25*LOOKUP($C25,Produktdata!$B$6:$B$71,Produktdata!$J$6:$J$71),0)</f>
        <v>0</v>
      </c>
      <c r="K25" s="18">
        <f t="shared" si="0"/>
        <v>0</v>
      </c>
    </row>
    <row r="26" spans="2:11" x14ac:dyDescent="0.2">
      <c r="B26" s="15">
        <v>20</v>
      </c>
      <c r="C26" s="20">
        <v>20</v>
      </c>
      <c r="D26" s="2" t="s">
        <v>45</v>
      </c>
      <c r="E26" s="36">
        <v>0</v>
      </c>
      <c r="F26" s="18">
        <f>IF($E26&gt;0,$E26*LOOKUP($C26,Produktdata!B$6:B$71,Produktdata!D$6:D$71),0)</f>
        <v>0</v>
      </c>
      <c r="G26" s="23">
        <v>0</v>
      </c>
      <c r="H26" s="18">
        <f>IF($G26&gt;0,$G26*LOOKUP($C26,Produktdata!$B$6:$B$71,Produktdata!$G$6:$G$71),0)</f>
        <v>0</v>
      </c>
      <c r="I26" s="23">
        <v>0</v>
      </c>
      <c r="J26" s="18">
        <f>IF($I26&gt;0,$I26*LOOKUP($C26,Produktdata!$B$6:$B$71,Produktdata!$J$6:$J$71),0)</f>
        <v>0</v>
      </c>
      <c r="K26" s="18">
        <f t="shared" si="0"/>
        <v>0</v>
      </c>
    </row>
    <row r="27" spans="2:11" x14ac:dyDescent="0.2">
      <c r="B27" s="15">
        <v>21</v>
      </c>
      <c r="C27" s="20">
        <v>21</v>
      </c>
      <c r="D27" s="2" t="s">
        <v>46</v>
      </c>
      <c r="E27" s="36">
        <v>0</v>
      </c>
      <c r="F27" s="18">
        <f>IF($E27&gt;0,$E27*LOOKUP($C27,Produktdata!B$6:B$71,Produktdata!D$6:D$71),0)</f>
        <v>0</v>
      </c>
      <c r="G27" s="23">
        <v>0</v>
      </c>
      <c r="H27" s="18">
        <f>IF($G27&gt;0,$G27*LOOKUP($C27,Produktdata!$B$6:$B$71,Produktdata!$G$6:$G$71),0)</f>
        <v>0</v>
      </c>
      <c r="I27" s="23">
        <v>0</v>
      </c>
      <c r="J27" s="18">
        <f>IF($I27&gt;0,$I27*LOOKUP($C27,Produktdata!$B$6:$B$71,Produktdata!$J$6:$J$71),0)</f>
        <v>0</v>
      </c>
      <c r="K27" s="18">
        <f t="shared" si="0"/>
        <v>0</v>
      </c>
    </row>
    <row r="28" spans="2:11" x14ac:dyDescent="0.2">
      <c r="B28" s="15">
        <v>22</v>
      </c>
      <c r="C28" s="20">
        <v>22</v>
      </c>
      <c r="D28" s="2" t="s">
        <v>53</v>
      </c>
      <c r="E28" s="36">
        <v>0</v>
      </c>
      <c r="F28" s="18">
        <f>IF($E28&gt;0,$E28*LOOKUP($C28,Produktdata!B$6:B$71,Produktdata!D$6:D$71),0)</f>
        <v>0</v>
      </c>
      <c r="G28" s="23">
        <v>0</v>
      </c>
      <c r="H28" s="18">
        <f>IF($G28&gt;0,$G28*LOOKUP($C28,Produktdata!$B$6:$B$71,Produktdata!$G$6:$G$71),0)</f>
        <v>0</v>
      </c>
      <c r="I28" s="23">
        <v>0</v>
      </c>
      <c r="J28" s="18">
        <f>IF($I28&gt;0,$I28*LOOKUP($C28,Produktdata!$B$6:$B$71,Produktdata!$J$6:$J$71),0)</f>
        <v>0</v>
      </c>
      <c r="K28" s="18">
        <f t="shared" si="0"/>
        <v>0</v>
      </c>
    </row>
    <row r="29" spans="2:11" x14ac:dyDescent="0.2">
      <c r="B29" s="15">
        <v>23</v>
      </c>
      <c r="C29" s="20">
        <v>23</v>
      </c>
      <c r="D29" s="2" t="s">
        <v>54</v>
      </c>
      <c r="E29" s="36">
        <v>0</v>
      </c>
      <c r="F29" s="18">
        <f>IF($E29&gt;0,$E29*LOOKUP($C29,Produktdata!B$6:B$71,Produktdata!D$6:D$71),0)</f>
        <v>0</v>
      </c>
      <c r="G29" s="23">
        <v>0</v>
      </c>
      <c r="H29" s="18">
        <f>IF($G29&gt;0,$G29*LOOKUP($C29,Produktdata!$B$6:$B$71,Produktdata!$G$6:$G$71),0)</f>
        <v>0</v>
      </c>
      <c r="I29" s="23">
        <v>0</v>
      </c>
      <c r="J29" s="18">
        <f>IF($I29&gt;0,$I29*LOOKUP($C29,Produktdata!$B$6:$B$71,Produktdata!$J$6:$J$71),0)</f>
        <v>0</v>
      </c>
      <c r="K29" s="18">
        <f t="shared" si="0"/>
        <v>0</v>
      </c>
    </row>
    <row r="30" spans="2:11" x14ac:dyDescent="0.2">
      <c r="B30" s="15">
        <v>24</v>
      </c>
      <c r="C30" s="20">
        <v>24</v>
      </c>
      <c r="D30" s="2" t="s">
        <v>55</v>
      </c>
      <c r="E30" s="36">
        <v>0</v>
      </c>
      <c r="F30" s="18">
        <f>IF($E30&gt;0,$E30*LOOKUP($C30,Produktdata!B$6:B$71,Produktdata!D$6:D$71),0)</f>
        <v>0</v>
      </c>
      <c r="G30" s="23">
        <v>0</v>
      </c>
      <c r="H30" s="18">
        <f>IF($G30&gt;0,$G30*LOOKUP($C30,Produktdata!$B$6:$B$71,Produktdata!$G$6:$G$71),0)</f>
        <v>0</v>
      </c>
      <c r="I30" s="23">
        <v>0</v>
      </c>
      <c r="J30" s="18">
        <f>IF($I30&gt;0,$I30*LOOKUP($C30,Produktdata!$B$6:$B$71,Produktdata!$J$6:$J$71),0)</f>
        <v>0</v>
      </c>
      <c r="K30" s="18">
        <f t="shared" si="0"/>
        <v>0</v>
      </c>
    </row>
    <row r="31" spans="2:11" x14ac:dyDescent="0.2">
      <c r="B31" s="15">
        <v>25</v>
      </c>
      <c r="C31" s="20">
        <v>25</v>
      </c>
      <c r="D31" s="2" t="s">
        <v>75</v>
      </c>
      <c r="E31" s="36">
        <v>0</v>
      </c>
      <c r="F31" s="18">
        <f>IF($E31&gt;0,$E31*LOOKUP($C31,Produktdata!B$6:B$71,Produktdata!D$6:D$71),0)</f>
        <v>0</v>
      </c>
      <c r="G31" s="23">
        <v>0</v>
      </c>
      <c r="H31" s="18">
        <f>IF($G31&gt;0,$G31*LOOKUP($C31,Produktdata!$B$6:$B$71,Produktdata!$G$6:$G$71),0)</f>
        <v>0</v>
      </c>
      <c r="I31" s="23">
        <v>0</v>
      </c>
      <c r="J31" s="18">
        <f>IF($I31&gt;0,$I31*LOOKUP($C31,Produktdata!$B$6:$B$71,Produktdata!$J$6:$J$71),0)</f>
        <v>0</v>
      </c>
      <c r="K31" s="18">
        <f t="shared" si="0"/>
        <v>0</v>
      </c>
    </row>
    <row r="32" spans="2:11" x14ac:dyDescent="0.2">
      <c r="B32" s="15">
        <v>26</v>
      </c>
      <c r="C32" s="20">
        <v>26</v>
      </c>
      <c r="D32" s="2" t="s">
        <v>76</v>
      </c>
      <c r="E32" s="36">
        <v>0</v>
      </c>
      <c r="F32" s="18">
        <f>IF($E32&gt;0,$E32*LOOKUP($C32,Produktdata!B$6:B$71,Produktdata!D$6:D$71),0)</f>
        <v>0</v>
      </c>
      <c r="G32" s="23">
        <v>0</v>
      </c>
      <c r="H32" s="18">
        <f>IF($G32&gt;0,$G32*LOOKUP($C32,Produktdata!$B$6:$B$71,Produktdata!$G$6:$G$71),0)</f>
        <v>0</v>
      </c>
      <c r="I32" s="23">
        <v>0</v>
      </c>
      <c r="J32" s="18">
        <f>IF($I32&gt;0,$I32*LOOKUP($C32,Produktdata!$B$6:$B$71,Produktdata!$J$6:$J$71),0)</f>
        <v>0</v>
      </c>
      <c r="K32" s="18">
        <f t="shared" si="0"/>
        <v>0</v>
      </c>
    </row>
    <row r="33" spans="2:11" x14ac:dyDescent="0.2">
      <c r="B33" s="15">
        <v>27</v>
      </c>
      <c r="C33" s="20">
        <v>27</v>
      </c>
      <c r="D33" s="2" t="s">
        <v>77</v>
      </c>
      <c r="E33" s="36">
        <v>0</v>
      </c>
      <c r="F33" s="18">
        <f>IF($E33&gt;0,$E33*LOOKUP($C33,Produktdata!B$6:B$71,Produktdata!D$6:D$71),0)</f>
        <v>0</v>
      </c>
      <c r="G33" s="23">
        <v>0</v>
      </c>
      <c r="H33" s="18">
        <f>IF($G33&gt;0,$G33*LOOKUP($C33,Produktdata!$B$6:$B$71,Produktdata!$G$6:$G$71),0)</f>
        <v>0</v>
      </c>
      <c r="I33" s="23">
        <v>0</v>
      </c>
      <c r="J33" s="18">
        <f>IF($I33&gt;0,$I33*LOOKUP($C33,Produktdata!$B$6:$B$71,Produktdata!$J$6:$J$71),0)</f>
        <v>0</v>
      </c>
      <c r="K33" s="18">
        <f t="shared" si="0"/>
        <v>0</v>
      </c>
    </row>
    <row r="34" spans="2:11" x14ac:dyDescent="0.2">
      <c r="B34" s="15">
        <v>28</v>
      </c>
      <c r="C34" s="20">
        <v>28</v>
      </c>
      <c r="D34" s="2" t="s">
        <v>56</v>
      </c>
      <c r="E34" s="36">
        <v>0</v>
      </c>
      <c r="F34" s="18">
        <f>IF($E34&gt;0,$E34*LOOKUP($C34,Produktdata!B$6:B$71,Produktdata!D$6:D$71),0)</f>
        <v>0</v>
      </c>
      <c r="G34" s="23">
        <v>0</v>
      </c>
      <c r="H34" s="18">
        <f>IF($G34&gt;0,$G34*LOOKUP($C34,Produktdata!$B$6:$B$71,Produktdata!$G$6:$G$71),0)</f>
        <v>0</v>
      </c>
      <c r="I34" s="23">
        <v>0</v>
      </c>
      <c r="J34" s="18">
        <f>IF($I34&gt;0,$I34*LOOKUP($C34,Produktdata!$B$6:$B$71,Produktdata!$J$6:$J$71),0)</f>
        <v>0</v>
      </c>
      <c r="K34" s="18">
        <f t="shared" si="0"/>
        <v>0</v>
      </c>
    </row>
    <row r="35" spans="2:11" x14ac:dyDescent="0.2">
      <c r="B35" s="15">
        <v>29</v>
      </c>
      <c r="C35" s="20">
        <v>29</v>
      </c>
      <c r="D35" s="2" t="s">
        <v>57</v>
      </c>
      <c r="E35" s="36">
        <v>0</v>
      </c>
      <c r="F35" s="18">
        <f>IF($E35&gt;0,$E35*LOOKUP($C35,Produktdata!B$6:B$71,Produktdata!D$6:D$71),0)</f>
        <v>0</v>
      </c>
      <c r="G35" s="23">
        <v>0</v>
      </c>
      <c r="H35" s="18">
        <f>IF($G35&gt;0,$G35*LOOKUP($C35,Produktdata!$B$6:$B$71,Produktdata!$G$6:$G$71),0)</f>
        <v>0</v>
      </c>
      <c r="I35" s="23">
        <v>0</v>
      </c>
      <c r="J35" s="18">
        <f>IF($I35&gt;0,$I35*LOOKUP($C35,Produktdata!$B$6:$B$71,Produktdata!$J$6:$J$71),0)</f>
        <v>0</v>
      </c>
      <c r="K35" s="18">
        <f t="shared" si="0"/>
        <v>0</v>
      </c>
    </row>
    <row r="36" spans="2:11" x14ac:dyDescent="0.2">
      <c r="B36" s="15">
        <v>30</v>
      </c>
      <c r="C36" s="20">
        <v>30</v>
      </c>
      <c r="D36" s="2" t="s">
        <v>58</v>
      </c>
      <c r="E36" s="36">
        <v>0</v>
      </c>
      <c r="F36" s="18">
        <f>IF($E36&gt;0,$E36*LOOKUP($C36,Produktdata!B$6:B$71,Produktdata!D$6:D$71),0)</f>
        <v>0</v>
      </c>
      <c r="G36" s="23">
        <v>0</v>
      </c>
      <c r="H36" s="18">
        <f>IF($G36&gt;0,$G36*LOOKUP($C36,Produktdata!$B$6:$B$71,Produktdata!$G$6:$G$71),0)</f>
        <v>0</v>
      </c>
      <c r="I36" s="23">
        <v>0</v>
      </c>
      <c r="J36" s="18">
        <f>IF($I36&gt;0,$I36*LOOKUP($C36,Produktdata!$B$6:$B$71,Produktdata!$J$6:$J$71),0)</f>
        <v>0</v>
      </c>
      <c r="K36" s="18">
        <f t="shared" si="0"/>
        <v>0</v>
      </c>
    </row>
    <row r="37" spans="2:11" x14ac:dyDescent="0.2">
      <c r="B37" s="15">
        <v>31</v>
      </c>
      <c r="C37" s="20">
        <v>31</v>
      </c>
      <c r="D37" s="2" t="s">
        <v>78</v>
      </c>
      <c r="E37" s="36">
        <v>0</v>
      </c>
      <c r="F37" s="18">
        <f>IF($E37&gt;0,$E37*LOOKUP($C37,Produktdata!B$6:B$71,Produktdata!D$6:D$71),0)</f>
        <v>0</v>
      </c>
      <c r="G37" s="23">
        <v>0</v>
      </c>
      <c r="H37" s="18">
        <f>IF($G37&gt;0,$G37*LOOKUP($C37,Produktdata!$B$6:$B$71,Produktdata!$G$6:$G$71),0)</f>
        <v>0</v>
      </c>
      <c r="I37" s="23">
        <v>0</v>
      </c>
      <c r="J37" s="18">
        <f>IF($I37&gt;0,$I37*LOOKUP($C37,Produktdata!$B$6:$B$71,Produktdata!$J$6:$J$71),0)</f>
        <v>0</v>
      </c>
      <c r="K37" s="18">
        <f t="shared" si="0"/>
        <v>0</v>
      </c>
    </row>
    <row r="38" spans="2:11" x14ac:dyDescent="0.2">
      <c r="B38" s="15">
        <v>32</v>
      </c>
      <c r="C38" s="20">
        <v>32</v>
      </c>
      <c r="D38" s="2" t="s">
        <v>79</v>
      </c>
      <c r="E38" s="36">
        <v>0</v>
      </c>
      <c r="F38" s="18">
        <f>IF($E38&gt;0,$E38*LOOKUP($C38,Produktdata!B$6:B$71,Produktdata!D$6:D$71),0)</f>
        <v>0</v>
      </c>
      <c r="G38" s="23">
        <v>0</v>
      </c>
      <c r="H38" s="18">
        <f>IF($G38&gt;0,$G38*LOOKUP($C38,Produktdata!$B$6:$B$71,Produktdata!$G$6:$G$71),0)</f>
        <v>0</v>
      </c>
      <c r="I38" s="23">
        <v>0</v>
      </c>
      <c r="J38" s="18">
        <f>IF($I38&gt;0,$I38*LOOKUP($C38,Produktdata!$B$6:$B$71,Produktdata!$J$6:$J$71),0)</f>
        <v>0</v>
      </c>
      <c r="K38" s="18">
        <f t="shared" si="0"/>
        <v>0</v>
      </c>
    </row>
    <row r="39" spans="2:11" x14ac:dyDescent="0.2">
      <c r="B39" s="15">
        <v>33</v>
      </c>
      <c r="C39" s="20">
        <v>33</v>
      </c>
      <c r="D39" s="2" t="s">
        <v>80</v>
      </c>
      <c r="E39" s="36">
        <v>0</v>
      </c>
      <c r="F39" s="18">
        <f>IF($E39&gt;0,$E39*LOOKUP($C39,Produktdata!B$6:B$71,Produktdata!D$6:D$71),0)</f>
        <v>0</v>
      </c>
      <c r="G39" s="23">
        <v>0</v>
      </c>
      <c r="H39" s="18">
        <f>IF($G39&gt;0,$G39*LOOKUP($C39,Produktdata!$B$6:$B$71,Produktdata!$G$6:$G$71),0)</f>
        <v>0</v>
      </c>
      <c r="I39" s="23">
        <v>0</v>
      </c>
      <c r="J39" s="18">
        <f>IF($I39&gt;0,$I39*LOOKUP($C39,Produktdata!$B$6:$B$71,Produktdata!$J$6:$J$71),0)</f>
        <v>0</v>
      </c>
      <c r="K39" s="18">
        <f t="shared" si="0"/>
        <v>0</v>
      </c>
    </row>
    <row r="40" spans="2:11" x14ac:dyDescent="0.2">
      <c r="B40" s="15">
        <v>34</v>
      </c>
      <c r="C40" s="20">
        <v>0</v>
      </c>
      <c r="D40" s="34" t="s">
        <v>59</v>
      </c>
      <c r="E40" s="36">
        <v>0</v>
      </c>
      <c r="F40" s="18">
        <f>IF($E40&gt;0,$E40*LOOKUP($C40,Produktdata!B$6:B$71,Produktdata!D$6:D$71),0)</f>
        <v>0</v>
      </c>
      <c r="G40" s="23">
        <v>0</v>
      </c>
      <c r="H40" s="18">
        <f>IF($G40&gt;0,$G40*LOOKUP($C40,Produktdata!$B$6:$B$71,Produktdata!$G$6:$G$71),0)</f>
        <v>0</v>
      </c>
      <c r="I40" s="23">
        <v>0</v>
      </c>
      <c r="J40" s="18">
        <f>IF($I40&gt;0,$I40*LOOKUP($C40,Produktdata!$B$6:$B$71,Produktdata!$J$6:$J$71),0)</f>
        <v>0</v>
      </c>
      <c r="K40" s="18">
        <f t="shared" si="0"/>
        <v>0</v>
      </c>
    </row>
    <row r="41" spans="2:11" x14ac:dyDescent="0.2">
      <c r="B41" s="15">
        <v>35</v>
      </c>
      <c r="C41" s="20">
        <v>0</v>
      </c>
      <c r="D41" s="14" t="s">
        <v>59</v>
      </c>
      <c r="E41" s="36">
        <v>0</v>
      </c>
      <c r="F41" s="18">
        <f>IF($E41&gt;0,$E41*LOOKUP($C41,Produktdata!B$6:B$71,Produktdata!D$6:D$71),0)</f>
        <v>0</v>
      </c>
      <c r="G41" s="23">
        <v>0</v>
      </c>
      <c r="H41" s="18">
        <f>IF($G41&gt;0,$G41*LOOKUP($C41,Produktdata!$B$6:$B$71,Produktdata!$G$6:$G$71),0)</f>
        <v>0</v>
      </c>
      <c r="I41" s="23">
        <v>0</v>
      </c>
      <c r="J41" s="18">
        <f>IF($I41&gt;0,$I41*LOOKUP($C41,Produktdata!$B$6:$B$71,Produktdata!$J$6:$J$71),0)</f>
        <v>0</v>
      </c>
      <c r="K41" s="18">
        <f t="shared" si="0"/>
        <v>0</v>
      </c>
    </row>
    <row r="42" spans="2:11" x14ac:dyDescent="0.2">
      <c r="B42" s="15">
        <v>36</v>
      </c>
      <c r="C42" s="20">
        <v>0</v>
      </c>
      <c r="D42" s="14" t="s">
        <v>59</v>
      </c>
      <c r="E42" s="36">
        <v>0</v>
      </c>
      <c r="F42" s="18">
        <f>IF($E42&gt;0,$E42*LOOKUP($C42,Produktdata!B$6:B$71,Produktdata!D$6:D$71),0)</f>
        <v>0</v>
      </c>
      <c r="G42" s="23">
        <v>0</v>
      </c>
      <c r="H42" s="18">
        <f>IF($G42&gt;0,$G42*LOOKUP($C42,Produktdata!$B$6:$B$71,Produktdata!$G$6:$G$71),0)</f>
        <v>0</v>
      </c>
      <c r="I42" s="23">
        <v>0</v>
      </c>
      <c r="J42" s="18">
        <f>IF($I42&gt;0,$I42*LOOKUP($C42,Produktdata!$B$6:$B$71,Produktdata!$J$6:$J$71),0)</f>
        <v>0</v>
      </c>
      <c r="K42" s="18">
        <f t="shared" si="0"/>
        <v>0</v>
      </c>
    </row>
    <row r="43" spans="2:11" x14ac:dyDescent="0.2">
      <c r="B43" s="15">
        <v>37</v>
      </c>
      <c r="C43" s="20">
        <v>0</v>
      </c>
      <c r="D43" s="14" t="s">
        <v>59</v>
      </c>
      <c r="E43" s="36">
        <v>0</v>
      </c>
      <c r="F43" s="18">
        <f>IF($E43&gt;0,$E43*LOOKUP($C43,Produktdata!B$6:B$71,Produktdata!D$6:D$71),0)</f>
        <v>0</v>
      </c>
      <c r="G43" s="23">
        <v>0</v>
      </c>
      <c r="H43" s="18">
        <f>IF($G43&gt;0,$G43*LOOKUP($C43,Produktdata!$B$6:$B$71,Produktdata!$G$6:$G$71),0)</f>
        <v>0</v>
      </c>
      <c r="I43" s="23">
        <v>0</v>
      </c>
      <c r="J43" s="18">
        <f>IF($I43&gt;0,$I43*LOOKUP($C43,Produktdata!$B$6:$B$71,Produktdata!$J$6:$J$71),0)</f>
        <v>0</v>
      </c>
      <c r="K43" s="18">
        <f t="shared" si="0"/>
        <v>0</v>
      </c>
    </row>
    <row r="44" spans="2:11" x14ac:dyDescent="0.2">
      <c r="B44" s="15">
        <v>38</v>
      </c>
      <c r="C44" s="20">
        <v>0</v>
      </c>
      <c r="D44" s="14" t="s">
        <v>59</v>
      </c>
      <c r="E44" s="36">
        <v>0</v>
      </c>
      <c r="F44" s="18">
        <f>IF($E44&gt;0,$E44*LOOKUP($C44,Produktdata!B$6:B$71,Produktdata!D$6:D$71),0)</f>
        <v>0</v>
      </c>
      <c r="G44" s="23">
        <v>0</v>
      </c>
      <c r="H44" s="18">
        <f>IF($G44&gt;0,$G44*LOOKUP($C44,Produktdata!$B$6:$B$71,Produktdata!$G$6:$G$71),0)</f>
        <v>0</v>
      </c>
      <c r="I44" s="23">
        <v>0</v>
      </c>
      <c r="J44" s="18">
        <f>IF($I44&gt;0,$I44*LOOKUP($C44,Produktdata!$B$6:$B$71,Produktdata!$J$6:$J$71),0)</f>
        <v>0</v>
      </c>
      <c r="K44" s="18">
        <f t="shared" si="0"/>
        <v>0</v>
      </c>
    </row>
    <row r="45" spans="2:11" x14ac:dyDescent="0.2">
      <c r="B45" s="15">
        <v>39</v>
      </c>
      <c r="C45" s="20">
        <v>0</v>
      </c>
      <c r="D45" s="14" t="s">
        <v>59</v>
      </c>
      <c r="E45" s="36">
        <v>0</v>
      </c>
      <c r="F45" s="18">
        <f>IF($E45&gt;0,$E45*LOOKUP($C45,Produktdata!B$6:B$71,Produktdata!D$6:D$71),0)</f>
        <v>0</v>
      </c>
      <c r="G45" s="23">
        <v>0</v>
      </c>
      <c r="H45" s="18">
        <f>IF($G45&gt;0,$G45*LOOKUP($C45,Produktdata!$B$6:$B$71,Produktdata!$G$6:$G$71),0)</f>
        <v>0</v>
      </c>
      <c r="I45" s="23">
        <v>0</v>
      </c>
      <c r="J45" s="18">
        <f>IF($I45&gt;0,$I45*LOOKUP($C45,Produktdata!$B$6:$B$71,Produktdata!$J$6:$J$71),0)</f>
        <v>0</v>
      </c>
      <c r="K45" s="18">
        <f t="shared" si="0"/>
        <v>0</v>
      </c>
    </row>
    <row r="46" spans="2:11" x14ac:dyDescent="0.2">
      <c r="B46" s="15">
        <v>40</v>
      </c>
      <c r="C46" s="20">
        <v>0</v>
      </c>
      <c r="D46" s="14" t="s">
        <v>59</v>
      </c>
      <c r="E46" s="36">
        <v>0</v>
      </c>
      <c r="F46" s="18">
        <f>IF($E46&gt;0,$E46*LOOKUP($C46,Produktdata!B$6:B$71,Produktdata!D$6:D$71),0)</f>
        <v>0</v>
      </c>
      <c r="G46" s="23">
        <v>0</v>
      </c>
      <c r="H46" s="18">
        <f>IF($G46&gt;0,$G46*LOOKUP($C46,Produktdata!$B$6:$B$71,Produktdata!$G$6:$G$71),0)</f>
        <v>0</v>
      </c>
      <c r="I46" s="23">
        <v>0</v>
      </c>
      <c r="J46" s="18">
        <f>IF($I46&gt;0,$I46*LOOKUP($C46,Produktdata!$B$6:$B$71,Produktdata!$J$6:$J$71),0)</f>
        <v>0</v>
      </c>
      <c r="K46" s="18">
        <f t="shared" si="0"/>
        <v>0</v>
      </c>
    </row>
    <row r="47" spans="2:11" x14ac:dyDescent="0.2">
      <c r="B47" s="15">
        <v>41</v>
      </c>
      <c r="C47" s="20">
        <v>0</v>
      </c>
      <c r="D47" s="14" t="s">
        <v>59</v>
      </c>
      <c r="E47" s="36">
        <v>0</v>
      </c>
      <c r="F47" s="18">
        <f>IF($E47&gt;0,$E47*LOOKUP($C47,Produktdata!B$6:B$71,Produktdata!D$6:D$71),0)</f>
        <v>0</v>
      </c>
      <c r="G47" s="23">
        <v>0</v>
      </c>
      <c r="H47" s="18">
        <f>IF($G47&gt;0,$G47*LOOKUP($C47,Produktdata!$B$6:$B$71,Produktdata!$G$6:$G$71),0)</f>
        <v>0</v>
      </c>
      <c r="I47" s="23">
        <v>0</v>
      </c>
      <c r="J47" s="18">
        <f>IF($I47&gt;0,$I47*LOOKUP($C47,Produktdata!$B$6:$B$71,Produktdata!$J$6:$J$71),0)</f>
        <v>0</v>
      </c>
      <c r="K47" s="18">
        <f t="shared" si="0"/>
        <v>0</v>
      </c>
    </row>
    <row r="48" spans="2:11" x14ac:dyDescent="0.2">
      <c r="B48" s="15">
        <v>42</v>
      </c>
      <c r="C48" s="20">
        <v>0</v>
      </c>
      <c r="D48" s="14" t="s">
        <v>59</v>
      </c>
      <c r="E48" s="36">
        <v>0</v>
      </c>
      <c r="F48" s="18">
        <f>IF($E48&gt;0,$E48*LOOKUP($C48,Produktdata!B$6:B$71,Produktdata!D$6:D$71),0)</f>
        <v>0</v>
      </c>
      <c r="G48" s="23">
        <v>0</v>
      </c>
      <c r="H48" s="18">
        <f>IF($G48&gt;0,$G48*LOOKUP($C48,Produktdata!$B$6:$B$71,Produktdata!$G$6:$G$71),0)</f>
        <v>0</v>
      </c>
      <c r="I48" s="23">
        <v>0</v>
      </c>
      <c r="J48" s="18">
        <f>IF($I48&gt;0,$I48*LOOKUP($C48,Produktdata!$B$6:$B$71,Produktdata!$J$6:$J$71),0)</f>
        <v>0</v>
      </c>
      <c r="K48" s="18">
        <f t="shared" si="0"/>
        <v>0</v>
      </c>
    </row>
    <row r="49" spans="2:11" x14ac:dyDescent="0.2">
      <c r="B49" s="15">
        <v>43</v>
      </c>
      <c r="C49" s="20">
        <v>0</v>
      </c>
      <c r="D49" s="14" t="s">
        <v>59</v>
      </c>
      <c r="E49" s="36">
        <v>0</v>
      </c>
      <c r="F49" s="18">
        <f>IF($E49&gt;0,$E49*LOOKUP($C49,Produktdata!B$6:B$71,Produktdata!D$6:D$71),0)</f>
        <v>0</v>
      </c>
      <c r="G49" s="23">
        <v>0</v>
      </c>
      <c r="H49" s="18">
        <f>IF($G49&gt;0,$G49*LOOKUP($C49,Produktdata!$B$6:$B$71,Produktdata!$G$6:$G$71),0)</f>
        <v>0</v>
      </c>
      <c r="I49" s="23">
        <v>0</v>
      </c>
      <c r="J49" s="18">
        <f>IF($I49&gt;0,$I49*LOOKUP($C49,Produktdata!$B$6:$B$71,Produktdata!$J$6:$J$71),0)</f>
        <v>0</v>
      </c>
      <c r="K49" s="18">
        <f t="shared" si="0"/>
        <v>0</v>
      </c>
    </row>
    <row r="50" spans="2:11" x14ac:dyDescent="0.2">
      <c r="B50" s="15">
        <v>44</v>
      </c>
      <c r="C50" s="20">
        <v>0</v>
      </c>
      <c r="D50" s="14" t="s">
        <v>59</v>
      </c>
      <c r="E50" s="36">
        <v>0</v>
      </c>
      <c r="F50" s="18">
        <f>IF($E50&gt;0,$E50*LOOKUP($C50,Produktdata!B$6:B$71,Produktdata!D$6:D$71),0)</f>
        <v>0</v>
      </c>
      <c r="G50" s="23">
        <v>0</v>
      </c>
      <c r="H50" s="18">
        <f>IF($G50&gt;0,$G50*LOOKUP($C50,Produktdata!$B$6:$B$71,Produktdata!$G$6:$G$71),0)</f>
        <v>0</v>
      </c>
      <c r="I50" s="23">
        <v>0</v>
      </c>
      <c r="J50" s="18">
        <f>IF($I50&gt;0,$I50*LOOKUP($C50,Produktdata!$B$6:$B$71,Produktdata!$J$6:$J$71),0)</f>
        <v>0</v>
      </c>
      <c r="K50" s="18">
        <f t="shared" si="0"/>
        <v>0</v>
      </c>
    </row>
    <row r="51" spans="2:11" x14ac:dyDescent="0.2">
      <c r="B51" s="15">
        <v>45</v>
      </c>
      <c r="C51" s="20">
        <v>0</v>
      </c>
      <c r="D51" s="14" t="s">
        <v>59</v>
      </c>
      <c r="E51" s="36">
        <v>0</v>
      </c>
      <c r="F51" s="18">
        <f>IF($E51&gt;0,$E51*LOOKUP($C51,Produktdata!B$6:B$71,Produktdata!D$6:D$71),0)</f>
        <v>0</v>
      </c>
      <c r="G51" s="23">
        <v>0</v>
      </c>
      <c r="H51" s="18">
        <f>IF($G51&gt;0,$G51*LOOKUP($C51,Produktdata!$B$6:$B$71,Produktdata!$G$6:$G$71),0)</f>
        <v>0</v>
      </c>
      <c r="I51" s="23">
        <v>0</v>
      </c>
      <c r="J51" s="18">
        <f>IF($I51&gt;0,$I51*LOOKUP($C51,Produktdata!$B$6:$B$71,Produktdata!$J$6:$J$71),0)</f>
        <v>0</v>
      </c>
      <c r="K51" s="18">
        <f t="shared" ref="K51:K66" si="1">SUM(F51+H51+J51)</f>
        <v>0</v>
      </c>
    </row>
    <row r="52" spans="2:11" x14ac:dyDescent="0.2">
      <c r="B52" s="15">
        <v>46</v>
      </c>
      <c r="C52" s="20">
        <v>0</v>
      </c>
      <c r="D52" s="14" t="s">
        <v>59</v>
      </c>
      <c r="E52" s="36">
        <v>0</v>
      </c>
      <c r="F52" s="18">
        <f>IF($E52&gt;0,$E52*LOOKUP($C52,Produktdata!B$6:B$71,Produktdata!D$6:D$71),0)</f>
        <v>0</v>
      </c>
      <c r="G52" s="23">
        <v>0</v>
      </c>
      <c r="H52" s="18">
        <f>IF($G52&gt;0,$G52*LOOKUP($C52,Produktdata!$B$6:$B$71,Produktdata!$G$6:$G$71),0)</f>
        <v>0</v>
      </c>
      <c r="I52" s="23">
        <v>0</v>
      </c>
      <c r="J52" s="18">
        <f>IF($I52&gt;0,$I52*LOOKUP($C52,Produktdata!$B$6:$B$71,Produktdata!$J$6:$J$71),0)</f>
        <v>0</v>
      </c>
      <c r="K52" s="18">
        <f t="shared" si="1"/>
        <v>0</v>
      </c>
    </row>
    <row r="53" spans="2:11" x14ac:dyDescent="0.2">
      <c r="B53" s="15">
        <v>47</v>
      </c>
      <c r="C53" s="20">
        <v>0</v>
      </c>
      <c r="D53" s="14" t="s">
        <v>59</v>
      </c>
      <c r="E53" s="36">
        <v>0</v>
      </c>
      <c r="F53" s="18">
        <f>IF($E53&gt;0,$E53*LOOKUP($C53,Produktdata!B$6:B$71,Produktdata!D$6:D$71),0)</f>
        <v>0</v>
      </c>
      <c r="G53" s="23">
        <v>0</v>
      </c>
      <c r="H53" s="18">
        <f>IF($G53&gt;0,$G53*LOOKUP($C53,Produktdata!$B$6:$B$71,Produktdata!$G$6:$G$71),0)</f>
        <v>0</v>
      </c>
      <c r="I53" s="23">
        <v>0</v>
      </c>
      <c r="J53" s="18">
        <f>IF($I53&gt;0,$I53*LOOKUP($C53,Produktdata!$B$6:$B$71,Produktdata!$J$6:$J$71),0)</f>
        <v>0</v>
      </c>
      <c r="K53" s="18">
        <f t="shared" si="1"/>
        <v>0</v>
      </c>
    </row>
    <row r="54" spans="2:11" x14ac:dyDescent="0.2">
      <c r="B54" s="15">
        <v>48</v>
      </c>
      <c r="C54" s="20">
        <v>0</v>
      </c>
      <c r="D54" s="14" t="s">
        <v>59</v>
      </c>
      <c r="E54" s="36">
        <v>0</v>
      </c>
      <c r="F54" s="18">
        <f>IF($E54&gt;0,$E54*LOOKUP($C54,Produktdata!B$6:B$71,Produktdata!D$6:D$71),0)</f>
        <v>0</v>
      </c>
      <c r="G54" s="23">
        <v>0</v>
      </c>
      <c r="H54" s="18">
        <f>IF($G54&gt;0,$G54*LOOKUP($C54,Produktdata!$B$6:$B$71,Produktdata!$G$6:$G$71),0)</f>
        <v>0</v>
      </c>
      <c r="I54" s="23">
        <v>0</v>
      </c>
      <c r="J54" s="18">
        <f>IF($I54&gt;0,$I54*LOOKUP($C54,Produktdata!$B$6:$B$71,Produktdata!$J$6:$J$71),0)</f>
        <v>0</v>
      </c>
      <c r="K54" s="18">
        <f t="shared" si="1"/>
        <v>0</v>
      </c>
    </row>
    <row r="55" spans="2:11" x14ac:dyDescent="0.2">
      <c r="B55" s="15">
        <v>49</v>
      </c>
      <c r="C55" s="20">
        <v>0</v>
      </c>
      <c r="D55" s="14" t="s">
        <v>59</v>
      </c>
      <c r="E55" s="36">
        <v>0</v>
      </c>
      <c r="F55" s="18">
        <f>IF($E55&gt;0,$E55*LOOKUP($C55,Produktdata!B$6:B$71,Produktdata!D$6:D$71),0)</f>
        <v>0</v>
      </c>
      <c r="G55" s="23">
        <v>0</v>
      </c>
      <c r="H55" s="18">
        <f>IF($G55&gt;0,$G55*LOOKUP($C55,Produktdata!$B$6:$B$71,Produktdata!$G$6:$G$71),0)</f>
        <v>0</v>
      </c>
      <c r="I55" s="23">
        <v>0</v>
      </c>
      <c r="J55" s="18">
        <f>IF($I55&gt;0,$I55*LOOKUP($C55,Produktdata!$B$6:$B$71,Produktdata!$J$6:$J$71),0)</f>
        <v>0</v>
      </c>
      <c r="K55" s="18">
        <f t="shared" si="1"/>
        <v>0</v>
      </c>
    </row>
    <row r="56" spans="2:11" x14ac:dyDescent="0.2">
      <c r="B56" s="15">
        <v>50</v>
      </c>
      <c r="C56" s="20">
        <v>0</v>
      </c>
      <c r="D56" s="14" t="s">
        <v>59</v>
      </c>
      <c r="E56" s="36">
        <v>0</v>
      </c>
      <c r="F56" s="18">
        <f>IF($E56&gt;0,$E56*LOOKUP($C56,Produktdata!B$6:B$71,Produktdata!D$6:D$71),0)</f>
        <v>0</v>
      </c>
      <c r="G56" s="23">
        <v>0</v>
      </c>
      <c r="H56" s="18">
        <f>IF($G56&gt;0,$G56*LOOKUP($C56,Produktdata!$B$6:$B$71,Produktdata!$G$6:$G$71),0)</f>
        <v>0</v>
      </c>
      <c r="I56" s="23">
        <v>0</v>
      </c>
      <c r="J56" s="18">
        <f>IF($I56&gt;0,$I56*LOOKUP($C56,Produktdata!$B$6:$B$71,Produktdata!$J$6:$J$71),0)</f>
        <v>0</v>
      </c>
      <c r="K56" s="18">
        <f t="shared" si="1"/>
        <v>0</v>
      </c>
    </row>
    <row r="57" spans="2:11" x14ac:dyDescent="0.2">
      <c r="B57" s="15">
        <v>51</v>
      </c>
      <c r="C57" s="20">
        <v>0</v>
      </c>
      <c r="D57" s="14" t="s">
        <v>59</v>
      </c>
      <c r="E57" s="36">
        <v>0</v>
      </c>
      <c r="F57" s="18">
        <f>IF($E57&gt;0,$E57*LOOKUP($C57,Produktdata!B$6:B$71,Produktdata!D$6:D$71),0)</f>
        <v>0</v>
      </c>
      <c r="G57" s="23">
        <v>0</v>
      </c>
      <c r="H57" s="18">
        <f>IF($G57&gt;0,$G57*LOOKUP($C57,Produktdata!$B$6:$B$71,Produktdata!$G$6:$G$71),0)</f>
        <v>0</v>
      </c>
      <c r="I57" s="23">
        <v>0</v>
      </c>
      <c r="J57" s="18">
        <f>IF($I57&gt;0,$I57*LOOKUP($C57,Produktdata!$B$6:$B$71,Produktdata!$J$6:$J$71),0)</f>
        <v>0</v>
      </c>
      <c r="K57" s="18">
        <f t="shared" si="1"/>
        <v>0</v>
      </c>
    </row>
    <row r="58" spans="2:11" x14ac:dyDescent="0.2">
      <c r="B58" s="15">
        <v>52</v>
      </c>
      <c r="C58" s="20">
        <v>0</v>
      </c>
      <c r="D58" s="14" t="s">
        <v>59</v>
      </c>
      <c r="E58" s="36">
        <v>0</v>
      </c>
      <c r="F58" s="18">
        <f>IF($E58&gt;0,$E58*LOOKUP($C58,Produktdata!B$6:B$71,Produktdata!D$6:D$71),0)</f>
        <v>0</v>
      </c>
      <c r="G58" s="23">
        <v>0</v>
      </c>
      <c r="H58" s="18">
        <f>IF($G58&gt;0,$G58*LOOKUP($C58,Produktdata!$B$6:$B$71,Produktdata!$G$6:$G$71),0)</f>
        <v>0</v>
      </c>
      <c r="I58" s="23">
        <v>0</v>
      </c>
      <c r="J58" s="18">
        <f>IF($I58&gt;0,$I58*LOOKUP($C58,Produktdata!$B$6:$B$71,Produktdata!$J$6:$J$71),0)</f>
        <v>0</v>
      </c>
      <c r="K58" s="18">
        <f t="shared" si="1"/>
        <v>0</v>
      </c>
    </row>
    <row r="59" spans="2:11" x14ac:dyDescent="0.2">
      <c r="B59" s="15">
        <v>53</v>
      </c>
      <c r="C59" s="20">
        <v>0</v>
      </c>
      <c r="D59" s="14" t="s">
        <v>59</v>
      </c>
      <c r="E59" s="36">
        <v>0</v>
      </c>
      <c r="F59" s="18">
        <f>IF($E59&gt;0,$E59*LOOKUP($C59,Produktdata!B$6:B$71,Produktdata!D$6:D$71),0)</f>
        <v>0</v>
      </c>
      <c r="G59" s="23">
        <v>0</v>
      </c>
      <c r="H59" s="18">
        <f>IF($G59&gt;0,$G59*LOOKUP($C59,Produktdata!$B$6:$B$71,Produktdata!$G$6:$G$71),0)</f>
        <v>0</v>
      </c>
      <c r="I59" s="23">
        <v>0</v>
      </c>
      <c r="J59" s="18">
        <f>IF($I59&gt;0,$I59*LOOKUP($C59,Produktdata!$B$6:$B$71,Produktdata!$J$6:$J$71),0)</f>
        <v>0</v>
      </c>
      <c r="K59" s="18">
        <f t="shared" si="1"/>
        <v>0</v>
      </c>
    </row>
    <row r="60" spans="2:11" x14ac:dyDescent="0.2">
      <c r="B60" s="15">
        <v>54</v>
      </c>
      <c r="C60" s="20">
        <v>0</v>
      </c>
      <c r="D60" s="14" t="s">
        <v>59</v>
      </c>
      <c r="E60" s="36">
        <v>0</v>
      </c>
      <c r="F60" s="18">
        <f>IF($E60&gt;0,$E60*LOOKUP($C60,Produktdata!B$6:B$71,Produktdata!D$6:D$71),0)</f>
        <v>0</v>
      </c>
      <c r="G60" s="23">
        <v>0</v>
      </c>
      <c r="H60" s="18">
        <f>IF($G60&gt;0,$G60*LOOKUP($C60,Produktdata!$B$6:$B$71,Produktdata!$G$6:$G$71),0)</f>
        <v>0</v>
      </c>
      <c r="I60" s="23">
        <v>0</v>
      </c>
      <c r="J60" s="18">
        <f>IF($I60&gt;0,$I60*LOOKUP($C60,Produktdata!$B$6:$B$71,Produktdata!$J$6:$J$71),0)</f>
        <v>0</v>
      </c>
      <c r="K60" s="18">
        <f t="shared" si="1"/>
        <v>0</v>
      </c>
    </row>
    <row r="61" spans="2:11" x14ac:dyDescent="0.2">
      <c r="B61" s="15">
        <v>55</v>
      </c>
      <c r="C61" s="20">
        <v>0</v>
      </c>
      <c r="D61" s="14" t="s">
        <v>59</v>
      </c>
      <c r="E61" s="36">
        <v>0</v>
      </c>
      <c r="F61" s="18">
        <f>IF($E61&gt;0,$E61*LOOKUP($C61,Produktdata!B$6:B$71,Produktdata!D$6:D$71),0)</f>
        <v>0</v>
      </c>
      <c r="G61" s="23">
        <v>0</v>
      </c>
      <c r="H61" s="18">
        <f>IF($G61&gt;0,$G61*LOOKUP($C61,Produktdata!$B$6:$B$71,Produktdata!$G$6:$G$71),0)</f>
        <v>0</v>
      </c>
      <c r="I61" s="23">
        <v>0</v>
      </c>
      <c r="J61" s="18">
        <f>IF($I61&gt;0,$I61*LOOKUP($C61,Produktdata!$B$6:$B$71,Produktdata!$J$6:$J$71),0)</f>
        <v>0</v>
      </c>
      <c r="K61" s="18">
        <f t="shared" si="1"/>
        <v>0</v>
      </c>
    </row>
    <row r="62" spans="2:11" x14ac:dyDescent="0.2">
      <c r="B62" s="15">
        <v>56</v>
      </c>
      <c r="C62" s="20">
        <v>0</v>
      </c>
      <c r="D62" s="14" t="s">
        <v>59</v>
      </c>
      <c r="E62" s="36">
        <v>0</v>
      </c>
      <c r="F62" s="18">
        <f>IF($E62&gt;0,$E62*LOOKUP($C62,Produktdata!B$6:B$71,Produktdata!D$6:D$71),0)</f>
        <v>0</v>
      </c>
      <c r="G62" s="23">
        <v>0</v>
      </c>
      <c r="H62" s="18">
        <f>IF($G62&gt;0,$G62*LOOKUP($C62,Produktdata!$B$6:$B$71,Produktdata!$G$6:$G$71),0)</f>
        <v>0</v>
      </c>
      <c r="I62" s="23">
        <v>0</v>
      </c>
      <c r="J62" s="18">
        <f>IF($I62&gt;0,$I62*LOOKUP($C62,Produktdata!$B$6:$B$71,Produktdata!$J$6:$J$71),0)</f>
        <v>0</v>
      </c>
      <c r="K62" s="18">
        <f t="shared" si="1"/>
        <v>0</v>
      </c>
    </row>
    <row r="63" spans="2:11" x14ac:dyDescent="0.2">
      <c r="B63" s="15">
        <v>57</v>
      </c>
      <c r="C63" s="20">
        <v>0</v>
      </c>
      <c r="D63" s="14" t="s">
        <v>59</v>
      </c>
      <c r="E63" s="36">
        <v>0</v>
      </c>
      <c r="F63" s="18">
        <f>IF($E63&gt;0,$E63*LOOKUP($C63,Produktdata!B$6:B$71,Produktdata!D$6:D$71),0)</f>
        <v>0</v>
      </c>
      <c r="G63" s="23">
        <v>0</v>
      </c>
      <c r="H63" s="18">
        <f>IF($G63&gt;0,$G63*LOOKUP($C63,Produktdata!$B$6:$B$71,Produktdata!$G$6:$G$71),0)</f>
        <v>0</v>
      </c>
      <c r="I63" s="23">
        <v>0</v>
      </c>
      <c r="J63" s="18">
        <f>IF($I63&gt;0,$I63*LOOKUP($C63,Produktdata!$B$6:$B$71,Produktdata!$J$6:$J$71),0)</f>
        <v>0</v>
      </c>
      <c r="K63" s="18">
        <f t="shared" si="1"/>
        <v>0</v>
      </c>
    </row>
    <row r="64" spans="2:11" x14ac:dyDescent="0.2">
      <c r="B64" s="15">
        <v>58</v>
      </c>
      <c r="C64" s="20">
        <v>0</v>
      </c>
      <c r="D64" s="14" t="s">
        <v>59</v>
      </c>
      <c r="E64" s="36">
        <v>0</v>
      </c>
      <c r="F64" s="18">
        <f>IF($E64&gt;0,$E64*LOOKUP($C64,Produktdata!B$6:B$71,Produktdata!D$6:D$71),0)</f>
        <v>0</v>
      </c>
      <c r="G64" s="23">
        <v>0</v>
      </c>
      <c r="H64" s="18">
        <f>IF($G64&gt;0,$G64*LOOKUP($C64,Produktdata!$B$6:$B$71,Produktdata!$G$6:$G$71),0)</f>
        <v>0</v>
      </c>
      <c r="I64" s="23">
        <v>0</v>
      </c>
      <c r="J64" s="18">
        <f>IF($I64&gt;0,$I64*LOOKUP($C64,Produktdata!$B$6:$B$71,Produktdata!$J$6:$J$71),0)</f>
        <v>0</v>
      </c>
      <c r="K64" s="18">
        <f t="shared" si="1"/>
        <v>0</v>
      </c>
    </row>
    <row r="65" spans="2:11" x14ac:dyDescent="0.2">
      <c r="B65" s="15">
        <v>59</v>
      </c>
      <c r="C65" s="20">
        <v>0</v>
      </c>
      <c r="D65" s="14" t="s">
        <v>59</v>
      </c>
      <c r="E65" s="36">
        <v>0</v>
      </c>
      <c r="F65" s="18">
        <f>IF($E65&gt;0,$E65*LOOKUP($C65,Produktdata!B$6:B$71,Produktdata!D$6:D$71),0)</f>
        <v>0</v>
      </c>
      <c r="G65" s="23">
        <v>0</v>
      </c>
      <c r="H65" s="18">
        <f>IF($G65&gt;0,$G65*LOOKUP($C65,Produktdata!$B$6:$B$71,Produktdata!$G$6:$G$71),0)</f>
        <v>0</v>
      </c>
      <c r="I65" s="23">
        <v>0</v>
      </c>
      <c r="J65" s="18">
        <f>IF($I65&gt;0,$I65*LOOKUP($C65,Produktdata!$B$6:$B$71,Produktdata!$J$6:$J$71),0)</f>
        <v>0</v>
      </c>
      <c r="K65" s="18">
        <f t="shared" si="1"/>
        <v>0</v>
      </c>
    </row>
    <row r="66" spans="2:11" x14ac:dyDescent="0.2">
      <c r="B66" s="15">
        <v>60</v>
      </c>
      <c r="C66" s="20">
        <v>0</v>
      </c>
      <c r="D66" s="14" t="s">
        <v>59</v>
      </c>
      <c r="E66" s="36">
        <v>0</v>
      </c>
      <c r="F66" s="18">
        <f>IF($E66&gt;0,$E66*LOOKUP($C66,Produktdata!B$6:B$71,Produktdata!D$6:D$71),0)</f>
        <v>0</v>
      </c>
      <c r="G66" s="23">
        <v>0</v>
      </c>
      <c r="H66" s="18">
        <f>IF($G66&gt;0,$G66*LOOKUP($C66,Produktdata!$B$6:$B$71,Produktdata!$G$6:$G$71),0)</f>
        <v>0</v>
      </c>
      <c r="I66" s="23">
        <v>0</v>
      </c>
      <c r="J66" s="18">
        <f>IF($I66&gt;0,$I66*LOOKUP($C66,Produktdata!$B$6:$B$71,Produktdata!$J$6:$J$71),0)</f>
        <v>0</v>
      </c>
      <c r="K66" s="18">
        <f t="shared" si="1"/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6"/>
  <sheetViews>
    <sheetView topLeftCell="A25" zoomScaleNormal="100" workbookViewId="0">
      <selection activeCell="M28" sqref="M28"/>
    </sheetView>
  </sheetViews>
  <sheetFormatPr defaultRowHeight="12.75" x14ac:dyDescent="0.2"/>
  <cols>
    <col min="1" max="1" width="3.42578125" customWidth="1"/>
    <col min="2" max="2" width="4.140625" customWidth="1"/>
    <col min="3" max="3" width="18.7109375" customWidth="1"/>
    <col min="4" max="5" width="10.140625" bestFit="1" customWidth="1"/>
    <col min="6" max="6" width="8" bestFit="1" customWidth="1"/>
    <col min="7" max="7" width="7.140625" customWidth="1"/>
    <col min="8" max="8" width="4.28515625" customWidth="1"/>
    <col min="9" max="9" width="18.140625" bestFit="1" customWidth="1"/>
    <col min="10" max="10" width="11.85546875" bestFit="1" customWidth="1"/>
    <col min="11" max="11" width="4.5703125" customWidth="1"/>
    <col min="12" max="12" width="18.140625" bestFit="1" customWidth="1"/>
    <col min="13" max="13" width="11.85546875" bestFit="1" customWidth="1"/>
    <col min="14" max="14" width="4.42578125" customWidth="1"/>
    <col min="15" max="15" width="18.140625" bestFit="1" customWidth="1"/>
    <col min="16" max="16" width="11.85546875" bestFit="1" customWidth="1"/>
  </cols>
  <sheetData>
    <row r="1" spans="2:16" ht="20.25" x14ac:dyDescent="0.3">
      <c r="B1" s="42" t="s">
        <v>89</v>
      </c>
    </row>
    <row r="2" spans="2:16" x14ac:dyDescent="0.2">
      <c r="B2" s="41" t="s">
        <v>90</v>
      </c>
    </row>
    <row r="3" spans="2:16" x14ac:dyDescent="0.2">
      <c r="B3" s="41" t="s">
        <v>91</v>
      </c>
    </row>
    <row r="5" spans="2:16" ht="115.5" x14ac:dyDescent="0.2">
      <c r="B5" s="10" t="s">
        <v>22</v>
      </c>
      <c r="C5" s="10" t="s">
        <v>2</v>
      </c>
      <c r="D5" s="11" t="s">
        <v>24</v>
      </c>
      <c r="E5" s="11" t="s">
        <v>25</v>
      </c>
      <c r="F5" s="11" t="s">
        <v>66</v>
      </c>
      <c r="G5" s="11" t="s">
        <v>65</v>
      </c>
      <c r="I5" s="11" t="s">
        <v>4</v>
      </c>
      <c r="J5" s="4"/>
      <c r="K5" s="6"/>
      <c r="L5" s="11" t="s">
        <v>68</v>
      </c>
      <c r="M5" s="4"/>
      <c r="N5" s="6"/>
      <c r="O5" s="11" t="s">
        <v>69</v>
      </c>
      <c r="P5" s="4"/>
    </row>
    <row r="6" spans="2:16" ht="14.25" x14ac:dyDescent="0.2">
      <c r="B6" s="22">
        <v>1</v>
      </c>
      <c r="C6" s="7" t="str">
        <f>Mängder!D7</f>
        <v>Fönster bra</v>
      </c>
      <c r="D6" s="18">
        <f>LOOKUP($B6,Mängder!$B$7:$B$66,Mängder!$K$7:$K$66)</f>
        <v>0</v>
      </c>
      <c r="E6" s="21" t="e">
        <f t="shared" ref="E6:E37" si="0">$D6/D$66*100</f>
        <v>#DIV/0!</v>
      </c>
      <c r="F6" s="21">
        <f>IF(Mängder!E7&gt;0,Mängder!E7*Produktdata!E7,0)+IF(Mängder!G7&gt;0,Mängder!G7*Produktdata!H7,0)+IF(Mängder!I7&gt;0,Mängder!I7*Produktdata!K7,0)</f>
        <v>0</v>
      </c>
      <c r="G6" s="21">
        <f>IF(Mängder!E7&gt;0,Mängder!E7*Produktdata!F7/60*Mängder!$O$11,0)+IF(Mängder!G7&gt;0,Mängder!G7*Produktdata!I7/60*Mängder!$O$11,0)+IF(Mängder!I7&gt;0,Mängder!I7*Produktdata!L7/60*Mängder!$O$11,0)</f>
        <v>0</v>
      </c>
      <c r="I6" s="5" t="s">
        <v>12</v>
      </c>
      <c r="J6" s="4">
        <f>SUM(Mängder!$N$6*Mängder!$N$7)</f>
        <v>0</v>
      </c>
      <c r="L6" s="5" t="s">
        <v>12</v>
      </c>
      <c r="M6" s="21">
        <f>SUM(Mängder!$N$6*Mängder!$N$7)</f>
        <v>0</v>
      </c>
      <c r="O6" s="5" t="s">
        <v>12</v>
      </c>
      <c r="P6" s="21">
        <f>SUM(Mängder!$N$6*Mängder!$N$7)</f>
        <v>0</v>
      </c>
    </row>
    <row r="7" spans="2:16" ht="14.25" x14ac:dyDescent="0.2">
      <c r="B7" s="22">
        <v>2</v>
      </c>
      <c r="C7" s="7" t="str">
        <f>Mängder!D8</f>
        <v>Fönster normal</v>
      </c>
      <c r="D7" s="18">
        <f>LOOKUP($B7,Mängder!$B$7:$B$66,Mängder!$K$7:$K$66)</f>
        <v>0</v>
      </c>
      <c r="E7" s="21" t="e">
        <f t="shared" si="0"/>
        <v>#DIV/0!</v>
      </c>
      <c r="F7" s="21">
        <f>IF(Mängder!E8&gt;0,Mängder!E8*LOOKUP(Mängder!C8,Produktdata!$B$6:$B$71,Produktdata!$E$6:$E$71),0+IF(Mängder!G8&gt;0,Mängder!G8*LOOKUP(Mängder!C8,Produktdata!$B$6:$B$71,Produktdata!$H$6:$H$71),0)+IF(Mängder!I8&gt;0,LOOKUP(Mängder!C8,Produktdata!$B$6:$B$71,Produktdata!$K$6:$K$71),0))</f>
        <v>0</v>
      </c>
      <c r="G7" s="21">
        <f>IF(Mängder!E8&gt;0,Mängder!E8*(LOOKUP(Mängder!C8,Produktdata!$B$6:$B$71,Produktdata!$F$6:$F$71)/60*Mängder!$O$11),0+IF(Mängder!G8&gt;0,Mängder!G8*(LOOKUP(Mängder!C8,Produktdata!$B$6:$B$71,Produktdata!$I$6:$I$71)/60*Mängder!$O$11),0)+IF(Mängder!I8&gt;0,(LOOKUP(Mängder!C8,Produktdata!$B$6:$B$71,Produktdata!L6:L71)/60*Mängder!$O$11),0))</f>
        <v>0</v>
      </c>
      <c r="I7" s="5" t="s">
        <v>43</v>
      </c>
      <c r="J7" s="4">
        <f>IF(Mängder!$O$8&gt;0,Resultat!$J$6*2+((Mängder!$N$6+Mängder!$N$7)*2*Mängder!O8),0)</f>
        <v>0</v>
      </c>
      <c r="L7" s="5" t="s">
        <v>43</v>
      </c>
      <c r="M7" s="21">
        <f>IF(Mängder!$O$8&gt;0,Resultat!$M$6+((Mängder!$N$6+Mängder!$N$7)*2*Mängder!P8)+Mängder!N7*Mängder!P9+Mängder!N6*Mängder!P9+(SQRT(Mängder!N7^2+Mängder!P9^2)*Mängder!N6),0)</f>
        <v>0</v>
      </c>
      <c r="O7" s="5" t="s">
        <v>43</v>
      </c>
      <c r="P7" s="21">
        <f>IF(Mängder!$O$8&gt;0,Resultat!$P$6+((Mängder!$N$6+Mängder!$N$7)*2*Mängder!Q8)+Mängder!N7/2*Mängder!Q9*2+(SQRT((Mängder!N7/2)^2+Mängder!Q9^2)*2)*Mängder!N6,0)</f>
        <v>0</v>
      </c>
    </row>
    <row r="8" spans="2:16" ht="14.25" x14ac:dyDescent="0.2">
      <c r="B8" s="22">
        <v>3</v>
      </c>
      <c r="C8" s="7" t="str">
        <f>Mängder!D9</f>
        <v>Fönster dålig</v>
      </c>
      <c r="D8" s="18">
        <f>LOOKUP($B8,Mängder!$B$7:$B$66,Mängder!$K$7:$K$66)</f>
        <v>0</v>
      </c>
      <c r="E8" s="21" t="e">
        <f t="shared" si="0"/>
        <v>#DIV/0!</v>
      </c>
      <c r="F8" s="21">
        <f>IF(Mängder!E9&gt;0,Mängder!E9*LOOKUP(Mängder!C9,Produktdata!$B$6:$B$71,Produktdata!$E$6:$E$71),0+IF(Mängder!G9&gt;0,Mängder!G9*LOOKUP(Mängder!C9,Produktdata!$B$6:$B$71,Produktdata!$H$6:$H$71),0)+IF(Mängder!I9&gt;0,LOOKUP(Mängder!C9,Produktdata!$B$6:$B$71,Produktdata!$K$6:$K$71),0))</f>
        <v>0</v>
      </c>
      <c r="G8" s="21">
        <f>IF(Mängder!E9&gt;0,Mängder!E9*(LOOKUP(Mängder!C9,Produktdata!$B$6:$B$71,Produktdata!$F$6:$F$71)/60*Mängder!$O$11),0+IF(Mängder!G9&gt;0,Mängder!G9*(LOOKUP(Mängder!C9,Produktdata!$B$6:$B$71,Produktdata!$I$6:$I$71)/60*Mängder!$O$11),0)+IF(Mängder!I9&gt;0,(LOOKUP(Mängder!C9,Produktdata!$B$6:$B$71,Produktdata!L7:L72)/60*Mängder!$O$11),0))</f>
        <v>0</v>
      </c>
      <c r="I8" s="5" t="s">
        <v>10</v>
      </c>
      <c r="J8" s="4">
        <f>IF(Mängder!O8&gt;0,Resultat!J6*Mängder!O8,0)</f>
        <v>0</v>
      </c>
      <c r="L8" s="5" t="s">
        <v>10</v>
      </c>
      <c r="M8" s="21">
        <f>IF(Mängder!P8&gt;0,(Mängder!N7*Mängder!P8+(Mängder!P9*Mängder!N7/2))*Mängder!N6,0)</f>
        <v>0</v>
      </c>
      <c r="O8" s="5" t="s">
        <v>10</v>
      </c>
      <c r="P8" s="21">
        <f>IF(Mängder!Q8&gt;0,(Mängder!N7*Mängder!Q8+(Mängder!Q9*Mängder!N7/2))*Mängder!N6,0)</f>
        <v>0</v>
      </c>
    </row>
    <row r="9" spans="2:16" ht="13.5" thickBot="1" x14ac:dyDescent="0.25">
      <c r="B9" s="22">
        <v>4</v>
      </c>
      <c r="C9" s="7" t="str">
        <f>Mängder!D10</f>
        <v>Dörr bra</v>
      </c>
      <c r="D9" s="18">
        <f>LOOKUP($B9,Mängder!$B$7:$B$66,Mängder!$K$7:$K$66)</f>
        <v>0</v>
      </c>
      <c r="E9" s="21" t="e">
        <f t="shared" si="0"/>
        <v>#DIV/0!</v>
      </c>
      <c r="F9" s="21">
        <f>IF(Mängder!E10&gt;0,Mängder!E10*LOOKUP(Mängder!C10,Produktdata!$B$6:$B$71,Produktdata!$E$6:$E$71),0+IF(Mängder!G10&gt;0,Mängder!G10*LOOKUP(Mängder!C10,Produktdata!$B$6:$B$71,Produktdata!$H$6:$H$71),0)+IF(Mängder!I10&gt;0,LOOKUP(Mängder!C10,Produktdata!$B$6:$B$71,Produktdata!$K$6:$K$71),0))</f>
        <v>0</v>
      </c>
      <c r="G9" s="21">
        <f>IF(Mängder!E10&gt;0,Mängder!E10*(LOOKUP(Mängder!C10,Produktdata!$B$6:$B$71,Produktdata!$F$6:$F$71)/60*Mängder!$O$11),0+IF(Mängder!G10&gt;0,Mängder!G10*(LOOKUP(Mängder!C10,Produktdata!$B$6:$B$71,Produktdata!$I$6:$I$71)/60*Mängder!$O$11),0)+IF(Mängder!I10&gt;0,(LOOKUP(Mängder!C10,Produktdata!$B$6:$B$71,Produktdata!L8:L73)/60*Mängder!$O$11),0))</f>
        <v>0</v>
      </c>
      <c r="I9" s="6"/>
      <c r="J9" s="6"/>
      <c r="K9" s="6"/>
      <c r="L9" s="6"/>
      <c r="M9" s="6"/>
      <c r="N9" s="6"/>
      <c r="O9" s="6"/>
      <c r="P9" s="6"/>
    </row>
    <row r="10" spans="2:16" ht="13.5" thickBot="1" x14ac:dyDescent="0.25">
      <c r="B10" s="22">
        <v>5</v>
      </c>
      <c r="C10" s="7" t="str">
        <f>Mängder!D11</f>
        <v>Dörr normal</v>
      </c>
      <c r="D10" s="18">
        <f>LOOKUP($B10,Mängder!$B$7:$B$66,Mängder!$K$7:$K$66)</f>
        <v>0</v>
      </c>
      <c r="E10" s="21" t="e">
        <f t="shared" si="0"/>
        <v>#DIV/0!</v>
      </c>
      <c r="F10" s="21">
        <f>IF(Mängder!E11&gt;0,Mängder!E11*LOOKUP(Mängder!C11,Produktdata!$B$6:$B$71,Produktdata!$E$6:$E$71),0+IF(Mängder!G11&gt;0,Mängder!G11*LOOKUP(Mängder!C11,Produktdata!$B$6:$B$71,Produktdata!$H$6:$H$71),0)+IF(Mängder!I11&gt;0,LOOKUP(Mängder!C11,Produktdata!$B$6:$B$71,Produktdata!$K$6:$K$71),0))</f>
        <v>0</v>
      </c>
      <c r="G10" s="21">
        <f>IF(Mängder!E11&gt;0,Mängder!E11*(LOOKUP(Mängder!C11,Produktdata!$B$6:$B$71,Produktdata!$F$6:$F$71)/60*Mängder!$O$11),0+IF(Mängder!G11&gt;0,Mängder!G11*(LOOKUP(Mängder!C11,Produktdata!$B$6:$B$71,Produktdata!$I$6:$I$71)/60*Mängder!$O$11),0)+IF(Mängder!I11&gt;0,(LOOKUP(Mängder!C11,Produktdata!$B$6:$B$71,Produktdata!L9:L74)/60*Mängder!$O$11),0))</f>
        <v>0</v>
      </c>
      <c r="I10" s="33" t="s">
        <v>3</v>
      </c>
      <c r="J10" s="6"/>
      <c r="K10" s="6"/>
      <c r="L10" s="33" t="s">
        <v>3</v>
      </c>
      <c r="M10" s="6"/>
      <c r="N10" s="6"/>
      <c r="O10" s="33" t="s">
        <v>3</v>
      </c>
      <c r="P10" s="6"/>
    </row>
    <row r="11" spans="2:16" ht="14.25" x14ac:dyDescent="0.2">
      <c r="B11" s="22">
        <v>6</v>
      </c>
      <c r="C11" s="7" t="str">
        <f>Mängder!D12</f>
        <v>Dörr dålig</v>
      </c>
      <c r="D11" s="18">
        <f>LOOKUP($B11,Mängder!$B$7:$B$66,Mängder!$K$7:$K$66)</f>
        <v>0</v>
      </c>
      <c r="E11" s="21" t="e">
        <f t="shared" si="0"/>
        <v>#DIV/0!</v>
      </c>
      <c r="F11" s="21">
        <f>IF(Mängder!E12&gt;0,Mängder!E12*LOOKUP(Mängder!C12,Produktdata!$B$6:$B$71,Produktdata!$E$6:$E$71),0+IF(Mängder!G12&gt;0,Mängder!G12*LOOKUP(Mängder!C12,Produktdata!$B$6:$B$71,Produktdata!$H$6:$H$71),0)+IF(Mängder!I12&gt;0,LOOKUP(Mängder!C12,Produktdata!$B$6:$B$71,Produktdata!$K$6:$K$71),0))</f>
        <v>0</v>
      </c>
      <c r="G11" s="21">
        <f>IF(Mängder!E12&gt;0,Mängder!E12*(LOOKUP(Mängder!C12,Produktdata!$B$6:$B$71,Produktdata!$F$6:$F$71)/60*Mängder!$O$11),0+IF(Mängder!G12&gt;0,Mängder!G12*(LOOKUP(Mängder!C12,Produktdata!$B$6:$B$71,Produktdata!$I$6:$I$71)/60*Mängder!$O$11),0)+IF(Mängder!I12&gt;0,(LOOKUP(Mängder!C12,Produktdata!$B$6:$B$71,Produktdata!L10:L75)/60*Mängder!$O$11),0))</f>
        <v>0</v>
      </c>
      <c r="I11" s="30" t="s">
        <v>92</v>
      </c>
      <c r="J11" s="18" t="e">
        <f>$D$66/J6</f>
        <v>#DIV/0!</v>
      </c>
      <c r="L11" s="30" t="s">
        <v>64</v>
      </c>
      <c r="M11" s="18" t="e">
        <f>$D$66/M6</f>
        <v>#DIV/0!</v>
      </c>
      <c r="O11" s="30" t="s">
        <v>64</v>
      </c>
      <c r="P11" s="18" t="e">
        <f>$D$66/P6</f>
        <v>#DIV/0!</v>
      </c>
    </row>
    <row r="12" spans="2:16" ht="14.25" x14ac:dyDescent="0.2">
      <c r="B12" s="22">
        <v>7</v>
      </c>
      <c r="C12" s="7" t="str">
        <f>Mängder!D13</f>
        <v>Vindslucka bra</v>
      </c>
      <c r="D12" s="18">
        <f>LOOKUP($B12,Mängder!$B$7:$B$66,Mängder!$K$7:$K$66)</f>
        <v>0</v>
      </c>
      <c r="E12" s="21" t="e">
        <f t="shared" si="0"/>
        <v>#DIV/0!</v>
      </c>
      <c r="F12" s="21">
        <f>IF(Mängder!E13&gt;0,Mängder!E13*LOOKUP(Mängder!C13,Produktdata!$B$6:$B$71,Produktdata!$E$6:$E$71),0+IF(Mängder!G13&gt;0,Mängder!G13*LOOKUP(Mängder!C13,Produktdata!$B$6:$B$71,Produktdata!$H$6:$H$71),0)+IF(Mängder!I13&gt;0,LOOKUP(Mängder!C13,Produktdata!$B$6:$B$71,Produktdata!$K$6:$K$71),0))</f>
        <v>0</v>
      </c>
      <c r="G12" s="21">
        <f>IF(Mängder!E13&gt;0,Mängder!E13*(LOOKUP(Mängder!C13,Produktdata!$B$6:$B$71,Produktdata!$F$6:$F$71)/60*Mängder!$O$11),0+IF(Mängder!G13&gt;0,Mängder!G13*(LOOKUP(Mängder!C13,Produktdata!$B$6:$B$71,Produktdata!$I$6:$I$71)/60*Mängder!$O$11),0)+IF(Mängder!I13&gt;0,(LOOKUP(Mängder!C13,Produktdata!$B$6:$B$71,Produktdata!L11:L76)/60*Mängder!$O$11),0))</f>
        <v>0</v>
      </c>
      <c r="I12" s="5" t="s">
        <v>88</v>
      </c>
      <c r="J12" s="18" t="e">
        <f>$D$66*3.6/J6</f>
        <v>#DIV/0!</v>
      </c>
      <c r="L12" s="5" t="s">
        <v>88</v>
      </c>
      <c r="M12" s="18" t="e">
        <f>$D$66*3.6/M6</f>
        <v>#DIV/0!</v>
      </c>
      <c r="O12" s="5" t="s">
        <v>88</v>
      </c>
      <c r="P12" s="18" t="e">
        <f>$D$66*3.6/P6</f>
        <v>#DIV/0!</v>
      </c>
    </row>
    <row r="13" spans="2:16" ht="14.25" x14ac:dyDescent="0.2">
      <c r="B13" s="22">
        <v>8</v>
      </c>
      <c r="C13" s="7" t="str">
        <f>Mängder!D14</f>
        <v>Vindslucka normal</v>
      </c>
      <c r="D13" s="18">
        <f>LOOKUP($B13,Mängder!$B$7:$B$66,Mängder!$K$7:$K$66)</f>
        <v>0</v>
      </c>
      <c r="E13" s="21" t="e">
        <f t="shared" si="0"/>
        <v>#DIV/0!</v>
      </c>
      <c r="F13" s="21">
        <f>IF(Mängder!E14&gt;0,Mängder!E14*LOOKUP(Mängder!C14,Produktdata!$B$6:$B$71,Produktdata!$E$6:$E$71),0+IF(Mängder!G14&gt;0,Mängder!G14*LOOKUP(Mängder!C14,Produktdata!$B$6:$B$71,Produktdata!$H$6:$H$71),0)+IF(Mängder!I14&gt;0,LOOKUP(Mängder!C14,Produktdata!$B$6:$B$71,Produktdata!$K$6:$K$71),0))</f>
        <v>0</v>
      </c>
      <c r="G13" s="21">
        <f>IF(Mängder!E14&gt;0,Mängder!E14*(LOOKUP(Mängder!C14,Produktdata!$B$6:$B$71,Produktdata!$F$6:$F$71)/60*Mängder!$O$11),0+IF(Mängder!G14&gt;0,Mängder!G14*(LOOKUP(Mängder!C14,Produktdata!$B$6:$B$71,Produktdata!$I$6:$I$71)/60*Mängder!$O$11),0)+IF(Mängder!I14&gt;0,(LOOKUP(Mängder!C14,Produktdata!$B$6:$B$71,Produktdata!L12:L77)/60*Mängder!$O$11),0))</f>
        <v>0</v>
      </c>
      <c r="I13" s="5" t="s">
        <v>85</v>
      </c>
      <c r="J13" s="18" t="e">
        <f>$D$66/J7</f>
        <v>#DIV/0!</v>
      </c>
      <c r="L13" s="5" t="s">
        <v>85</v>
      </c>
      <c r="M13" s="18" t="e">
        <f>$D$66/M7</f>
        <v>#DIV/0!</v>
      </c>
      <c r="O13" s="5" t="s">
        <v>85</v>
      </c>
      <c r="P13" s="18" t="e">
        <f>$D$66/P7</f>
        <v>#DIV/0!</v>
      </c>
    </row>
    <row r="14" spans="2:16" ht="14.25" x14ac:dyDescent="0.2">
      <c r="B14" s="22">
        <v>9</v>
      </c>
      <c r="C14" s="7" t="str">
        <f>Mängder!D15</f>
        <v>Vindslucka dålig</v>
      </c>
      <c r="D14" s="18">
        <f>LOOKUP($B14,Mängder!$B$7:$B$66,Mängder!$K$7:$K$66)</f>
        <v>0</v>
      </c>
      <c r="E14" s="21" t="e">
        <f t="shared" si="0"/>
        <v>#DIV/0!</v>
      </c>
      <c r="F14" s="21">
        <f>IF(Mängder!E15&gt;0,Mängder!E15*LOOKUP(Mängder!C15,Produktdata!$B$6:$B$71,Produktdata!$E$6:$E$71),0+IF(Mängder!G15&gt;0,Mängder!G15*LOOKUP(Mängder!C15,Produktdata!$B$6:$B$71,Produktdata!$H$6:$H$71),0)+IF(Mängder!I15&gt;0,LOOKUP(Mängder!C15,Produktdata!$B$6:$B$71,Produktdata!$K$6:$K$71),0))</f>
        <v>0</v>
      </c>
      <c r="G14" s="21">
        <f>IF(Mängder!E15&gt;0,Mängder!E15*(LOOKUP(Mängder!C15,Produktdata!$B$6:$B$71,Produktdata!$F$6:$F$71)/60*Mängder!$O$11),0+IF(Mängder!G15&gt;0,Mängder!G15*(LOOKUP(Mängder!C15,Produktdata!$B$6:$B$71,Produktdata!$I$6:$I$71)/60*Mängder!$O$11),0)+IF(Mängder!I15&gt;0,(LOOKUP(Mängder!C15,Produktdata!$B$6:$B$71,Produktdata!L13:L78)/60*Mängder!$O$11),0))</f>
        <v>0</v>
      </c>
      <c r="I14" s="5" t="s">
        <v>86</v>
      </c>
      <c r="J14" s="18" t="e">
        <f>$D$66*3.6/J7</f>
        <v>#DIV/0!</v>
      </c>
      <c r="L14" s="5" t="s">
        <v>86</v>
      </c>
      <c r="M14" s="18" t="e">
        <f>$D$66*3.6/M7</f>
        <v>#DIV/0!</v>
      </c>
      <c r="O14" s="5" t="s">
        <v>86</v>
      </c>
      <c r="P14" s="18" t="e">
        <f>$D$66*3.6/P7</f>
        <v>#DIV/0!</v>
      </c>
    </row>
    <row r="15" spans="2:16" x14ac:dyDescent="0.2">
      <c r="B15" s="22">
        <v>10</v>
      </c>
      <c r="C15" s="7" t="str">
        <f>Mängder!D16</f>
        <v xml:space="preserve">Syll bra </v>
      </c>
      <c r="D15" s="18">
        <f>LOOKUP($B15,Mängder!$B$7:$B$66,Mängder!$K$7:$K$66)</f>
        <v>0</v>
      </c>
      <c r="E15" s="21" t="e">
        <f t="shared" si="0"/>
        <v>#DIV/0!</v>
      </c>
      <c r="F15" s="21">
        <f>IF(Mängder!E16&gt;0,Mängder!E16*LOOKUP(Mängder!C16,Produktdata!$B$6:$B$71,Produktdata!$E$6:$E$71),0+IF(Mängder!G16&gt;0,Mängder!G16*LOOKUP(Mängder!C16,Produktdata!$B$6:$B$71,Produktdata!$H$6:$H$71),0)+IF(Mängder!I16&gt;0,LOOKUP(Mängder!C16,Produktdata!$B$6:$B$71,Produktdata!$K$6:$K$71),0))</f>
        <v>0</v>
      </c>
      <c r="G15" s="21">
        <f>IF(Mängder!E16&gt;0,Mängder!E16*(LOOKUP(Mängder!C16,Produktdata!$B$6:$B$71,Produktdata!$F$6:$F$71)/60*Mängder!$O$11),0+IF(Mängder!G16&gt;0,Mängder!G16*(LOOKUP(Mängder!C16,Produktdata!$B$6:$B$71,Produktdata!$I$6:$I$71)/60*Mängder!$O$11),0)+IF(Mängder!I16&gt;0,(LOOKUP(Mängder!C16,Produktdata!$B$6:$B$71,Produktdata!L14:L79)/60*Mängder!$O$11),0))</f>
        <v>0</v>
      </c>
      <c r="I15" s="4" t="s">
        <v>87</v>
      </c>
      <c r="J15" s="18" t="e">
        <f>$D$66*3.6/J8</f>
        <v>#DIV/0!</v>
      </c>
      <c r="L15" s="4" t="s">
        <v>87</v>
      </c>
      <c r="M15" s="18" t="e">
        <f>$D$66*3.6/M8</f>
        <v>#DIV/0!</v>
      </c>
      <c r="O15" s="4" t="s">
        <v>87</v>
      </c>
      <c r="P15" s="18" t="e">
        <f>$D$66*3.6/P8</f>
        <v>#DIV/0!</v>
      </c>
    </row>
    <row r="16" spans="2:16" ht="13.5" thickBot="1" x14ac:dyDescent="0.25">
      <c r="B16" s="22">
        <v>11</v>
      </c>
      <c r="C16" s="7" t="str">
        <f>Mängder!D17</f>
        <v>Syll normal</v>
      </c>
      <c r="D16" s="18">
        <f>LOOKUP($B16,Mängder!$B$7:$B$66,Mängder!$K$7:$K$66)</f>
        <v>0</v>
      </c>
      <c r="E16" s="21" t="e">
        <f t="shared" si="0"/>
        <v>#DIV/0!</v>
      </c>
      <c r="F16" s="21">
        <f>IF(Mängder!E17&gt;0,Mängder!E17*LOOKUP(Mängder!C17,Produktdata!$B$6:$B$71,Produktdata!$E$6:$E$71),0+IF(Mängder!G17&gt;0,Mängder!G17*LOOKUP(Mängder!C17,Produktdata!$B$6:$B$71,Produktdata!$H$6:$H$71),0)+IF(Mängder!I17&gt;0,LOOKUP(Mängder!C17,Produktdata!$B$6:$B$71,Produktdata!$K$6:$K$71),0))</f>
        <v>0</v>
      </c>
      <c r="G16" s="21">
        <f>IF(Mängder!E17&gt;0,Mängder!E17*(LOOKUP(Mängder!C17,Produktdata!$B$6:$B$71,Produktdata!$F$6:$F$71)/60*Mängder!$O$11),0+IF(Mängder!G17&gt;0,Mängder!G17*(LOOKUP(Mängder!C17,Produktdata!$B$6:$B$71,Produktdata!$I$6:$I$71)/60*Mängder!$O$11),0)+IF(Mängder!I17&gt;0,(LOOKUP(Mängder!C17,Produktdata!$B$6:$B$71,Produktdata!L15:L80)/60*Mängder!$O$11),0))</f>
        <v>0</v>
      </c>
    </row>
    <row r="17" spans="2:10" ht="13.5" thickBot="1" x14ac:dyDescent="0.25">
      <c r="B17" s="22">
        <v>12</v>
      </c>
      <c r="C17" s="7" t="str">
        <f>Mängder!D18</f>
        <v>Syll dålig</v>
      </c>
      <c r="D17" s="18">
        <f>LOOKUP($B17,Mängder!$B$7:$B$66,Mängder!$K$7:$K$66)</f>
        <v>0</v>
      </c>
      <c r="E17" s="21" t="e">
        <f t="shared" si="0"/>
        <v>#DIV/0!</v>
      </c>
      <c r="F17" s="21">
        <f>IF(Mängder!E18&gt;0,Mängder!E18*LOOKUP(Mängder!C18,Produktdata!$B$6:$B$71,Produktdata!$E$6:$E$71),0+IF(Mängder!G18&gt;0,Mängder!G18*LOOKUP(Mängder!C18,Produktdata!$B$6:$B$71,Produktdata!$H$6:$H$71),0)+IF(Mängder!I18&gt;0,LOOKUP(Mängder!C18,Produktdata!$B$6:$B$71,Produktdata!$K$6:$K$71),0))</f>
        <v>0</v>
      </c>
      <c r="G17" s="21">
        <f>IF(Mängder!E18&gt;0,Mängder!E18*(LOOKUP(Mängder!C18,Produktdata!$B$6:$B$71,Produktdata!$F$6:$F$71)/60*Mängder!$O$11),0+IF(Mängder!G18&gt;0,Mängder!G18*(LOOKUP(Mängder!C18,Produktdata!$B$6:$B$71,Produktdata!$I$6:$I$71)/60*Mängder!$O$11),0)+IF(Mängder!I18&gt;0,(LOOKUP(Mängder!C18,Produktdata!$B$6:$B$71,Produktdata!L16:L81)/60*Mängder!$O$11),0))</f>
        <v>0</v>
      </c>
      <c r="I17" s="43" t="s">
        <v>74</v>
      </c>
      <c r="J17" s="44"/>
    </row>
    <row r="18" spans="2:10" ht="14.25" x14ac:dyDescent="0.2">
      <c r="B18" s="22">
        <v>13</v>
      </c>
      <c r="C18" s="7" t="str">
        <f>Mängder!D19</f>
        <v>Bjälklag bra</v>
      </c>
      <c r="D18" s="18">
        <f>LOOKUP($B18,Mängder!$B$7:$B$66,Mängder!$K$7:$K$66)</f>
        <v>0</v>
      </c>
      <c r="E18" s="21" t="e">
        <f t="shared" si="0"/>
        <v>#DIV/0!</v>
      </c>
      <c r="F18" s="21">
        <f>IF(Mängder!E19&gt;0,Mängder!E19*LOOKUP(Mängder!C19,Produktdata!$B$6:$B$71,Produktdata!$E$6:$E$71),0+IF(Mängder!G19&gt;0,Mängder!G19*LOOKUP(Mängder!C19,Produktdata!$B$6:$B$71,Produktdata!$H$6:$H$71),0)+IF(Mängder!I19&gt;0,LOOKUP(Mängder!C19,Produktdata!$B$6:$B$71,Produktdata!$K$6:$K$71),0))</f>
        <v>0</v>
      </c>
      <c r="G18" s="21">
        <f>IF(Mängder!E19&gt;0,Mängder!E19*(LOOKUP(Mängder!C19,Produktdata!$B$6:$B$71,Produktdata!$F$6:$F$71)/60*Mängder!$O$11),0+IF(Mängder!G19&gt;0,Mängder!G19*(LOOKUP(Mängder!C19,Produktdata!$B$6:$B$71,Produktdata!$I$6:$I$71)/60*Mängder!$O$11),0)+IF(Mängder!I19&gt;0,(LOOKUP(Mängder!C19,Produktdata!$B$6:$B$71,Produktdata!L17:L82)/60*Mängder!$O$11),0))</f>
        <v>0</v>
      </c>
      <c r="I18" s="30" t="s">
        <v>64</v>
      </c>
      <c r="J18" s="31">
        <f>IF(Mängder!N14&gt;0,$D$66/Mängder!N14,0)</f>
        <v>0</v>
      </c>
    </row>
    <row r="19" spans="2:10" ht="14.25" x14ac:dyDescent="0.2">
      <c r="B19" s="22">
        <v>14</v>
      </c>
      <c r="C19" s="7" t="str">
        <f>Mängder!D20</f>
        <v>Bjälklag normal</v>
      </c>
      <c r="D19" s="18">
        <f>LOOKUP($B19,Mängder!$B$7:$B$66,Mängder!$K$7:$K$66)</f>
        <v>0</v>
      </c>
      <c r="E19" s="21" t="e">
        <f t="shared" si="0"/>
        <v>#DIV/0!</v>
      </c>
      <c r="F19" s="21">
        <f>IF(Mängder!E20&gt;0,Mängder!E20*LOOKUP(Mängder!C20,Produktdata!$B$6:$B$71,Produktdata!$E$6:$E$71),0+IF(Mängder!G20&gt;0,Mängder!G20*LOOKUP(Mängder!C20,Produktdata!$B$6:$B$71,Produktdata!$H$6:$H$71),0)+IF(Mängder!I20&gt;0,LOOKUP(Mängder!C20,Produktdata!$B$6:$B$71,Produktdata!$K$6:$K$71),0))</f>
        <v>0</v>
      </c>
      <c r="G19" s="21">
        <f>IF(Mängder!E20&gt;0,Mängder!E20*(LOOKUP(Mängder!C20,Produktdata!$B$6:$B$71,Produktdata!$F$6:$F$71)/60*Mängder!$O$11),0+IF(Mängder!G20&gt;0,Mängder!G20*(LOOKUP(Mängder!C20,Produktdata!$B$6:$B$71,Produktdata!$I$6:$I$71)/60*Mängder!$O$11),0)+IF(Mängder!I20&gt;0,(LOOKUP(Mängder!C20,Produktdata!$B$6:$B$71,Produktdata!L18:L83)/60*Mängder!$O$11),0))</f>
        <v>0</v>
      </c>
      <c r="I19" s="5" t="s">
        <v>88</v>
      </c>
      <c r="J19" s="31">
        <f>IF(Mängder!N14&gt;0,$D$66/Mängder!N14,0)</f>
        <v>0</v>
      </c>
    </row>
    <row r="20" spans="2:10" ht="14.25" x14ac:dyDescent="0.2">
      <c r="B20" s="22">
        <v>15</v>
      </c>
      <c r="C20" s="7" t="str">
        <f>Mängder!D21</f>
        <v>Bjälklag dålig</v>
      </c>
      <c r="D20" s="18">
        <f>LOOKUP($B20,Mängder!$B$7:$B$66,Mängder!$K$7:$K$66)</f>
        <v>0</v>
      </c>
      <c r="E20" s="21" t="e">
        <f t="shared" si="0"/>
        <v>#DIV/0!</v>
      </c>
      <c r="F20" s="21">
        <f>IF(Mängder!E21&gt;0,Mängder!E21*LOOKUP(Mängder!C21,Produktdata!$B$6:$B$71,Produktdata!$E$6:$E$71),0+IF(Mängder!G21&gt;0,Mängder!G21*LOOKUP(Mängder!C21,Produktdata!$B$6:$B$71,Produktdata!$H$6:$H$71),0)+IF(Mängder!I21&gt;0,LOOKUP(Mängder!C21,Produktdata!$B$6:$B$71,Produktdata!$K$6:$K$71),0))</f>
        <v>0</v>
      </c>
      <c r="G20" s="21">
        <f>IF(Mängder!E21&gt;0,Mängder!E21*(LOOKUP(Mängder!C21,Produktdata!$B$6:$B$71,Produktdata!$F$6:$F$71)/60*Mängder!$O$11),0+IF(Mängder!G21&gt;0,Mängder!G21*(LOOKUP(Mängder!C21,Produktdata!$B$6:$B$71,Produktdata!$I$6:$I$71)/60*Mängder!$O$11),0)+IF(Mängder!I21&gt;0,(LOOKUP(Mängder!C21,Produktdata!$B$6:$B$71,Produktdata!L19:L84)/60*Mängder!$O$11),0))</f>
        <v>0</v>
      </c>
      <c r="I20" s="5" t="s">
        <v>85</v>
      </c>
      <c r="J20" s="31">
        <f>IF(Mängder!N15&gt;0,$D$66/Mängder!N15,0)</f>
        <v>0</v>
      </c>
    </row>
    <row r="21" spans="2:10" ht="14.25" x14ac:dyDescent="0.2">
      <c r="B21" s="22">
        <v>16</v>
      </c>
      <c r="C21" s="7" t="str">
        <f>Mängder!D22</f>
        <v>Folieskarv bra</v>
      </c>
      <c r="D21" s="18">
        <f>LOOKUP($B21,Mängder!$B$7:$B$66,Mängder!$K$7:$K$66)</f>
        <v>0</v>
      </c>
      <c r="E21" s="21" t="e">
        <f t="shared" si="0"/>
        <v>#DIV/0!</v>
      </c>
      <c r="F21" s="21">
        <f>IF(Mängder!E22&gt;0,Mängder!E22*LOOKUP(Mängder!C22,Produktdata!$B$6:$B$71,Produktdata!$E$6:$E$71),0+IF(Mängder!G22&gt;0,Mängder!G22*LOOKUP(Mängder!C22,Produktdata!$B$6:$B$71,Produktdata!$H$6:$H$71),0)+IF(Mängder!I22&gt;0,LOOKUP(Mängder!C22,Produktdata!$B$6:$B$71,Produktdata!$K$6:$K$71),0))</f>
        <v>0</v>
      </c>
      <c r="G21" s="21">
        <f>IF(Mängder!E22&gt;0,Mängder!E22*(LOOKUP(Mängder!C22,Produktdata!$B$6:$B$71,Produktdata!$F$6:$F$71)/60*Mängder!$O$11),0+IF(Mängder!G22&gt;0,Mängder!G22*(LOOKUP(Mängder!C22,Produktdata!$B$6:$B$71,Produktdata!$I$6:$I$71)/60*Mängder!$O$11),0)+IF(Mängder!I22&gt;0,(LOOKUP(Mängder!C22,Produktdata!$B$6:$B$71,Produktdata!L20:L85)/60*Mängder!$O$11),0))</f>
        <v>0</v>
      </c>
      <c r="I21" s="5" t="s">
        <v>86</v>
      </c>
      <c r="J21" s="31">
        <f>IF(Mängder!N15&gt;0,$D$66/Mängder!N15,0)</f>
        <v>0</v>
      </c>
    </row>
    <row r="22" spans="2:10" x14ac:dyDescent="0.2">
      <c r="B22" s="22">
        <v>17</v>
      </c>
      <c r="C22" s="7" t="str">
        <f>Mängder!D23</f>
        <v>Folieskarv normal</v>
      </c>
      <c r="D22" s="18">
        <f>LOOKUP($B22,Mängder!$B$7:$B$66,Mängder!$K$7:$K$66)</f>
        <v>0</v>
      </c>
      <c r="E22" s="21" t="e">
        <f t="shared" si="0"/>
        <v>#DIV/0!</v>
      </c>
      <c r="F22" s="21">
        <f>IF(Mängder!E23&gt;0,Mängder!E23*LOOKUP(Mängder!C23,Produktdata!$B$6:$B$71,Produktdata!$E$6:$E$71),0+IF(Mängder!G23&gt;0,Mängder!G23*LOOKUP(Mängder!C23,Produktdata!$B$6:$B$71,Produktdata!$H$6:$H$71),0)+IF(Mängder!I23&gt;0,LOOKUP(Mängder!C23,Produktdata!$B$6:$B$71,Produktdata!$K$6:$K$71),0))</f>
        <v>0</v>
      </c>
      <c r="G22" s="21">
        <f>IF(Mängder!E23&gt;0,Mängder!E23*(LOOKUP(Mängder!C23,Produktdata!$B$6:$B$71,Produktdata!$F$6:$F$71)/60*Mängder!$O$11),0+IF(Mängder!G23&gt;0,Mängder!G23*(LOOKUP(Mängder!C23,Produktdata!$B$6:$B$71,Produktdata!$I$6:$I$71)/60*Mängder!$O$11),0)+IF(Mängder!I23&gt;0,(LOOKUP(Mängder!C23,Produktdata!$B$6:$B$71,Produktdata!L21:L86)/60*Mängder!$O$11),0))</f>
        <v>0</v>
      </c>
      <c r="I22" s="4" t="s">
        <v>87</v>
      </c>
      <c r="J22" s="31">
        <f>IF(Mängder!N16&gt;0,$D$66/Mängder!N16,0)</f>
        <v>0</v>
      </c>
    </row>
    <row r="23" spans="2:10" x14ac:dyDescent="0.2">
      <c r="B23" s="22">
        <v>18</v>
      </c>
      <c r="C23" s="7" t="str">
        <f>Mängder!D24</f>
        <v>Folieskarv dålig</v>
      </c>
      <c r="D23" s="18">
        <f>LOOKUP($B23,Mängder!$B$7:$B$66,Mängder!$K$7:$K$66)</f>
        <v>0</v>
      </c>
      <c r="E23" s="21" t="e">
        <f t="shared" si="0"/>
        <v>#DIV/0!</v>
      </c>
      <c r="F23" s="21">
        <f>IF(Mängder!E24&gt;0,Mängder!E24*LOOKUP(Mängder!C24,Produktdata!$B$6:$B$71,Produktdata!$E$6:$E$71),0+IF(Mängder!G24&gt;0,Mängder!G24*LOOKUP(Mängder!C24,Produktdata!$B$6:$B$71,Produktdata!$H$6:$H$71),0)+IF(Mängder!I24&gt;0,LOOKUP(Mängder!C24,Produktdata!$B$6:$B$71,Produktdata!$K$6:$K$71),0))</f>
        <v>0</v>
      </c>
      <c r="G23" s="21">
        <f>IF(Mängder!E24&gt;0,Mängder!E24*(LOOKUP(Mängder!C24,Produktdata!$B$6:$B$71,Produktdata!$F$6:$F$71)/60*Mängder!$O$11),0+IF(Mängder!G24&gt;0,Mängder!G24*(LOOKUP(Mängder!C24,Produktdata!$B$6:$B$71,Produktdata!$I$6:$I$71)/60*Mängder!$O$11),0)+IF(Mängder!I24&gt;0,(LOOKUP(Mängder!C24,Produktdata!$B$6:$B$71,Produktdata!L22:L87)/60*Mängder!$O$11),0))</f>
        <v>0</v>
      </c>
    </row>
    <row r="24" spans="2:10" x14ac:dyDescent="0.2">
      <c r="B24" s="22">
        <v>19</v>
      </c>
      <c r="C24" s="7" t="str">
        <f>Mängder!D25</f>
        <v>Eldosa bra</v>
      </c>
      <c r="D24" s="18">
        <f>LOOKUP($B24,Mängder!$B$7:$B$66,Mängder!$K$7:$K$66)</f>
        <v>0</v>
      </c>
      <c r="E24" s="21" t="e">
        <f t="shared" si="0"/>
        <v>#DIV/0!</v>
      </c>
      <c r="F24" s="21">
        <f>IF(Mängder!E25&gt;0,Mängder!E25*LOOKUP(Mängder!C25,Produktdata!$B$6:$B$71,Produktdata!$E$6:$E$71),0+IF(Mängder!G25&gt;0,Mängder!G25*LOOKUP(Mängder!C25,Produktdata!$B$6:$B$71,Produktdata!$H$6:$H$71),0)+IF(Mängder!I25&gt;0,LOOKUP(Mängder!C25,Produktdata!$B$6:$B$71,Produktdata!$K$6:$K$71),0))</f>
        <v>0</v>
      </c>
      <c r="G24" s="21">
        <f>IF(Mängder!E25&gt;0,Mängder!E25*(LOOKUP(Mängder!C25,Produktdata!$B$6:$B$71,Produktdata!$F$6:$F$71)/60*Mängder!$O$11),0+IF(Mängder!G25&gt;0,Mängder!G25*(LOOKUP(Mängder!C25,Produktdata!$B$6:$B$71,Produktdata!$I$6:$I$71)/60*Mängder!$O$11),0)+IF(Mängder!I25&gt;0,(LOOKUP(Mängder!C25,Produktdata!$B$6:$B$71,Produktdata!L23:L88)/60*Mängder!$O$11),0))</f>
        <v>0</v>
      </c>
    </row>
    <row r="25" spans="2:10" x14ac:dyDescent="0.2">
      <c r="B25" s="22">
        <v>20</v>
      </c>
      <c r="C25" s="7" t="str">
        <f>Mängder!D26</f>
        <v>Eldosa normal</v>
      </c>
      <c r="D25" s="18">
        <f>LOOKUP($B25,Mängder!$B$7:$B$66,Mängder!$K$7:$K$66)</f>
        <v>0</v>
      </c>
      <c r="E25" s="21" t="e">
        <f t="shared" si="0"/>
        <v>#DIV/0!</v>
      </c>
      <c r="F25" s="21">
        <f>IF(Mängder!E26&gt;0,Mängder!E26*LOOKUP(Mängder!C26,Produktdata!$B$6:$B$71,Produktdata!$E$6:$E$71),0+IF(Mängder!G26&gt;0,Mängder!G26*LOOKUP(Mängder!C26,Produktdata!$B$6:$B$71,Produktdata!$H$6:$H$71),0)+IF(Mängder!I26&gt;0,LOOKUP(Mängder!C26,Produktdata!$B$6:$B$71,Produktdata!$K$6:$K$71),0))</f>
        <v>0</v>
      </c>
      <c r="G25" s="21">
        <f>IF(Mängder!E26&gt;0,Mängder!E26*(LOOKUP(Mängder!C26,Produktdata!$B$6:$B$71,Produktdata!$F$6:$F$71)/60*Mängder!$O$11),0+IF(Mängder!G26&gt;0,Mängder!G26*(LOOKUP(Mängder!C26,Produktdata!$B$6:$B$71,Produktdata!$I$6:$I$71)/60*Mängder!$O$11),0)+IF(Mängder!I26&gt;0,(LOOKUP(Mängder!C26,Produktdata!$B$6:$B$71,Produktdata!L24:L89)/60*Mängder!$O$11),0))</f>
        <v>0</v>
      </c>
    </row>
    <row r="26" spans="2:10" x14ac:dyDescent="0.2">
      <c r="B26" s="22">
        <v>21</v>
      </c>
      <c r="C26" s="7" t="str">
        <f>Mängder!D27</f>
        <v>Eldosa dålig</v>
      </c>
      <c r="D26" s="18">
        <f>LOOKUP($B26,Mängder!$B$7:$B$66,Mängder!$K$7:$K$66)</f>
        <v>0</v>
      </c>
      <c r="E26" s="21" t="e">
        <f t="shared" si="0"/>
        <v>#DIV/0!</v>
      </c>
      <c r="F26" s="21">
        <f>IF(Mängder!E27&gt;0,Mängder!E27*LOOKUP(Mängder!C27,Produktdata!$B$6:$B$71,Produktdata!$E$6:$E$71),0+IF(Mängder!G27&gt;0,Mängder!G27*LOOKUP(Mängder!C27,Produktdata!$B$6:$B$71,Produktdata!$H$6:$H$71),0)+IF(Mängder!I27&gt;0,LOOKUP(Mängder!C27,Produktdata!$B$6:$B$71,Produktdata!$K$6:$K$71),0))</f>
        <v>0</v>
      </c>
      <c r="G26" s="21">
        <f>IF(Mängder!E27&gt;0,Mängder!E27*(LOOKUP(Mängder!C27,Produktdata!$B$6:$B$71,Produktdata!$F$6:$F$71)/60*Mängder!$O$11),0+IF(Mängder!G27&gt;0,Mängder!G27*(LOOKUP(Mängder!C27,Produktdata!$B$6:$B$71,Produktdata!$I$6:$I$71)/60*Mängder!$O$11),0)+IF(Mängder!I27&gt;0,(LOOKUP(Mängder!C27,Produktdata!$B$6:$B$71,Produktdata!L25:L90)/60*Mängder!$O$11),0))</f>
        <v>0</v>
      </c>
    </row>
    <row r="27" spans="2:10" x14ac:dyDescent="0.2">
      <c r="B27" s="22">
        <v>22</v>
      </c>
      <c r="C27" s="7" t="str">
        <f>Mängder!D28</f>
        <v>Spotlightlåda bra</v>
      </c>
      <c r="D27" s="18">
        <f>LOOKUP($B27,Mängder!$B$7:$B$66,Mängder!$K$7:$K$66)</f>
        <v>0</v>
      </c>
      <c r="E27" s="21" t="e">
        <f t="shared" si="0"/>
        <v>#DIV/0!</v>
      </c>
      <c r="F27" s="21">
        <f>IF(Mängder!E28&gt;0,Mängder!E28*LOOKUP(Mängder!C28,Produktdata!$B$6:$B$71,Produktdata!$E$6:$E$71),0+IF(Mängder!G28&gt;0,Mängder!G28*LOOKUP(Mängder!C28,Produktdata!$B$6:$B$71,Produktdata!$H$6:$H$71),0)+IF(Mängder!I28&gt;0,LOOKUP(Mängder!C28,Produktdata!$B$6:$B$71,Produktdata!$K$6:$K$71),0))</f>
        <v>0</v>
      </c>
      <c r="G27" s="21">
        <f>IF(Mängder!E28&gt;0,Mängder!E28*(LOOKUP(Mängder!C28,Produktdata!$B$6:$B$71,Produktdata!$F$6:$F$71)/60*Mängder!$O$11),0+IF(Mängder!G28&gt;0,Mängder!G28*(LOOKUP(Mängder!C28,Produktdata!$B$6:$B$71,Produktdata!$I$6:$I$71)/60*Mängder!$O$11),0)+IF(Mängder!I28&gt;0,(LOOKUP(Mängder!C28,Produktdata!$B$6:$B$71,Produktdata!L26:L91)/60*Mängder!$O$11),0))</f>
        <v>0</v>
      </c>
    </row>
    <row r="28" spans="2:10" x14ac:dyDescent="0.2">
      <c r="B28" s="22">
        <v>23</v>
      </c>
      <c r="C28" s="7" t="str">
        <f>Mängder!D29</f>
        <v>Spotlightlåda normal</v>
      </c>
      <c r="D28" s="18">
        <f>LOOKUP($B28,Mängder!$B$7:$B$66,Mängder!$K$7:$K$66)</f>
        <v>0</v>
      </c>
      <c r="E28" s="21" t="e">
        <f t="shared" si="0"/>
        <v>#DIV/0!</v>
      </c>
      <c r="F28" s="21">
        <f>IF(Mängder!E29&gt;0,Mängder!E29*LOOKUP(Mängder!C29,Produktdata!$B$6:$B$71,Produktdata!$E$6:$E$71),0+IF(Mängder!G29&gt;0,Mängder!G29*LOOKUP(Mängder!C29,Produktdata!$B$6:$B$71,Produktdata!$H$6:$H$71),0)+IF(Mängder!I29&gt;0,LOOKUP(Mängder!C29,Produktdata!$B$6:$B$71,Produktdata!$K$6:$K$71),0))</f>
        <v>0</v>
      </c>
      <c r="G28" s="21">
        <f>IF(Mängder!E29&gt;0,Mängder!E29*(LOOKUP(Mängder!C29,Produktdata!$B$6:$B$71,Produktdata!$F$6:$F$71)/60*Mängder!$O$11),0+IF(Mängder!G29&gt;0,Mängder!G29*(LOOKUP(Mängder!C29,Produktdata!$B$6:$B$71,Produktdata!$I$6:$I$71)/60*Mängder!$O$11),0)+IF(Mängder!I29&gt;0,(LOOKUP(Mängder!C29,Produktdata!$B$6:$B$71,Produktdata!L27:L92)/60*Mängder!$O$11),0))</f>
        <v>0</v>
      </c>
    </row>
    <row r="29" spans="2:10" x14ac:dyDescent="0.2">
      <c r="B29" s="22">
        <v>24</v>
      </c>
      <c r="C29" s="7" t="str">
        <f>Mängder!D30</f>
        <v>Spotlightlåda dålig</v>
      </c>
      <c r="D29" s="18">
        <f>LOOKUP($B29,Mängder!$B$7:$B$66,Mängder!$K$7:$K$66)</f>
        <v>0</v>
      </c>
      <c r="E29" s="21" t="e">
        <f t="shared" si="0"/>
        <v>#DIV/0!</v>
      </c>
      <c r="F29" s="21">
        <f>IF(Mängder!E30&gt;0,Mängder!E30*LOOKUP(Mängder!C30,Produktdata!$B$6:$B$71,Produktdata!$E$6:$E$71),0+IF(Mängder!G30&gt;0,Mängder!G30*LOOKUP(Mängder!C30,Produktdata!$B$6:$B$71,Produktdata!$H$6:$H$71),0)+IF(Mängder!I30&gt;0,LOOKUP(Mängder!C30,Produktdata!$B$6:$B$71,Produktdata!$K$6:$K$71),0))</f>
        <v>0</v>
      </c>
      <c r="G29" s="21">
        <f>IF(Mängder!E30&gt;0,Mängder!E30*(LOOKUP(Mängder!C30,Produktdata!$B$6:$B$71,Produktdata!$F$6:$F$71)/60*Mängder!$O$11),0+IF(Mängder!G30&gt;0,Mängder!G30*(LOOKUP(Mängder!C30,Produktdata!$B$6:$B$71,Produktdata!$I$6:$I$71)/60*Mängder!$O$11),0)+IF(Mängder!I30&gt;0,(LOOKUP(Mängder!C30,Produktdata!$B$6:$B$71,Produktdata!L28:L93)/60*Mängder!$O$11),0))</f>
        <v>0</v>
      </c>
    </row>
    <row r="30" spans="2:10" x14ac:dyDescent="0.2">
      <c r="B30" s="22">
        <v>25</v>
      </c>
      <c r="C30" s="7" t="str">
        <f>Mängder!D31</f>
        <v>smårör bra</v>
      </c>
      <c r="D30" s="18">
        <f>LOOKUP($B30,Mängder!$B$7:$B$66,Mängder!$K$7:$K$66)</f>
        <v>0</v>
      </c>
      <c r="E30" s="21" t="e">
        <f t="shared" si="0"/>
        <v>#DIV/0!</v>
      </c>
      <c r="F30" s="21">
        <f>IF(Mängder!E31&gt;0,Mängder!E31*LOOKUP(Mängder!C31,Produktdata!$B$6:$B$71,Produktdata!$E$6:$E$71),0+IF(Mängder!G31&gt;0,Mängder!G31*LOOKUP(Mängder!C31,Produktdata!$B$6:$B$71,Produktdata!$H$6:$H$71),0)+IF(Mängder!I31&gt;0,LOOKUP(Mängder!C31,Produktdata!$B$6:$B$71,Produktdata!$K$6:$K$71),0))</f>
        <v>0</v>
      </c>
      <c r="G30" s="21">
        <f>IF(Mängder!E31&gt;0,Mängder!E31*(LOOKUP(Mängder!C31,Produktdata!$B$6:$B$71,Produktdata!$F$6:$F$71)/60*Mängder!$O$11),0+IF(Mängder!G31&gt;0,Mängder!G31*(LOOKUP(Mängder!C31,Produktdata!$B$6:$B$71,Produktdata!$I$6:$I$71)/60*Mängder!$O$11),0)+IF(Mängder!I31&gt;0,(LOOKUP(Mängder!C31,Produktdata!$B$6:$B$71,Produktdata!L29:L94)/60*Mängder!$O$11),0))</f>
        <v>0</v>
      </c>
    </row>
    <row r="31" spans="2:10" x14ac:dyDescent="0.2">
      <c r="B31" s="22">
        <v>26</v>
      </c>
      <c r="C31" s="7" t="str">
        <f>Mängder!D32</f>
        <v>smårör normal</v>
      </c>
      <c r="D31" s="18">
        <f>LOOKUP($B31,Mängder!$B$7:$B$66,Mängder!$K$7:$K$66)</f>
        <v>0</v>
      </c>
      <c r="E31" s="21" t="e">
        <f t="shared" si="0"/>
        <v>#DIV/0!</v>
      </c>
      <c r="F31" s="21">
        <f>IF(Mängder!E32&gt;0,Mängder!E32*LOOKUP(Mängder!C32,Produktdata!$B$6:$B$71,Produktdata!$E$6:$E$71),0+IF(Mängder!G32&gt;0,Mängder!G32*LOOKUP(Mängder!C32,Produktdata!$B$6:$B$71,Produktdata!$H$6:$H$71),0)+IF(Mängder!I32&gt;0,LOOKUP(Mängder!C32,Produktdata!$B$6:$B$71,Produktdata!$K$6:$K$71),0))</f>
        <v>0</v>
      </c>
      <c r="G31" s="21">
        <f>IF(Mängder!E32&gt;0,Mängder!E32*(LOOKUP(Mängder!C32,Produktdata!$B$6:$B$71,Produktdata!$F$6:$F$71)/60*Mängder!$O$11),0+IF(Mängder!G32&gt;0,Mängder!G32*(LOOKUP(Mängder!C32,Produktdata!$B$6:$B$71,Produktdata!$I$6:$I$71)/60*Mängder!$O$11),0)+IF(Mängder!I32&gt;0,(LOOKUP(Mängder!C32,Produktdata!$B$6:$B$71,Produktdata!L30:L95)/60*Mängder!$O$11),0))</f>
        <v>0</v>
      </c>
    </row>
    <row r="32" spans="2:10" x14ac:dyDescent="0.2">
      <c r="B32" s="22">
        <v>27</v>
      </c>
      <c r="C32" s="7" t="str">
        <f>Mängder!D33</f>
        <v>smårör dålig</v>
      </c>
      <c r="D32" s="18">
        <f>LOOKUP($B32,Mängder!$B$7:$B$66,Mängder!$K$7:$K$66)</f>
        <v>0</v>
      </c>
      <c r="E32" s="21" t="e">
        <f t="shared" si="0"/>
        <v>#DIV/0!</v>
      </c>
      <c r="F32" s="21">
        <f>IF(Mängder!E33&gt;0,Mängder!E33*LOOKUP(Mängder!C33,Produktdata!$B$6:$B$71,Produktdata!$E$6:$E$71),0+IF(Mängder!G33&gt;0,Mängder!G33*LOOKUP(Mängder!C33,Produktdata!$B$6:$B$71,Produktdata!$H$6:$H$71),0)+IF(Mängder!I33&gt;0,LOOKUP(Mängder!C33,Produktdata!$B$6:$B$71,Produktdata!$K$6:$K$71),0))</f>
        <v>0</v>
      </c>
      <c r="G32" s="21">
        <f>IF(Mängder!E33&gt;0,Mängder!E33*(LOOKUP(Mängder!C33,Produktdata!$B$6:$B$71,Produktdata!$F$6:$F$71)/60*Mängder!$O$11),0+IF(Mängder!G33&gt;0,Mängder!G33*(LOOKUP(Mängder!C33,Produktdata!$B$6:$B$71,Produktdata!$I$6:$I$71)/60*Mängder!$O$11),0)+IF(Mängder!I33&gt;0,(LOOKUP(Mängder!C33,Produktdata!$B$6:$B$71,Produktdata!L31:L96)/60*Mängder!$O$11),0))</f>
        <v>0</v>
      </c>
    </row>
    <row r="33" spans="2:7" x14ac:dyDescent="0.2">
      <c r="B33" s="22">
        <v>28</v>
      </c>
      <c r="C33" s="7" t="str">
        <f>Mängder!D34</f>
        <v>Ventilationsrör bra</v>
      </c>
      <c r="D33" s="18">
        <f>LOOKUP($B33,Mängder!$B$7:$B$66,Mängder!$K$7:$K$66)</f>
        <v>0</v>
      </c>
      <c r="E33" s="21" t="e">
        <f t="shared" si="0"/>
        <v>#DIV/0!</v>
      </c>
      <c r="F33" s="21">
        <f>IF(Mängder!E34&gt;0,Mängder!E34*LOOKUP(Mängder!C34,Produktdata!$B$6:$B$71,Produktdata!$E$6:$E$71),0+IF(Mängder!G34&gt;0,Mängder!G34*LOOKUP(Mängder!C34,Produktdata!$B$6:$B$71,Produktdata!$H$6:$H$71),0)+IF(Mängder!I34&gt;0,LOOKUP(Mängder!C34,Produktdata!$B$6:$B$71,Produktdata!$K$6:$K$71),0))</f>
        <v>0</v>
      </c>
      <c r="G33" s="21">
        <f>IF(Mängder!E34&gt;0,Mängder!E34*(LOOKUP(Mängder!C34,Produktdata!$B$6:$B$71,Produktdata!$F$6:$F$71)/60*Mängder!$O$11),0+IF(Mängder!G34&gt;0,Mängder!G34*(LOOKUP(Mängder!C34,Produktdata!$B$6:$B$71,Produktdata!$I$6:$I$71)/60*Mängder!$O$11),0)+IF(Mängder!I34&gt;0,(LOOKUP(Mängder!C34,Produktdata!$B$6:$B$71,Produktdata!L32:L97)/60*Mängder!$O$11),0))</f>
        <v>0</v>
      </c>
    </row>
    <row r="34" spans="2:7" x14ac:dyDescent="0.2">
      <c r="B34" s="22">
        <v>29</v>
      </c>
      <c r="C34" s="7" t="str">
        <f>Mängder!D35</f>
        <v>Ventilationsrör normal</v>
      </c>
      <c r="D34" s="18">
        <f>LOOKUP($B34,Mängder!$B$7:$B$66,Mängder!$K$7:$K$66)</f>
        <v>0</v>
      </c>
      <c r="E34" s="21" t="e">
        <f t="shared" si="0"/>
        <v>#DIV/0!</v>
      </c>
      <c r="F34" s="21">
        <f>IF(Mängder!E35&gt;0,Mängder!E35*LOOKUP(Mängder!C35,Produktdata!$B$6:$B$71,Produktdata!$E$6:$E$71),0+IF(Mängder!G35&gt;0,Mängder!G35*LOOKUP(Mängder!C35,Produktdata!$B$6:$B$71,Produktdata!$H$6:$H$71),0)+IF(Mängder!I35&gt;0,LOOKUP(Mängder!C35,Produktdata!$B$6:$B$71,Produktdata!$K$6:$K$71),0))</f>
        <v>0</v>
      </c>
      <c r="G34" s="21">
        <f>IF(Mängder!E35&gt;0,Mängder!E35*(LOOKUP(Mängder!C35,Produktdata!$B$6:$B$71,Produktdata!$F$6:$F$71)/60*Mängder!$O$11),0+IF(Mängder!G35&gt;0,Mängder!G35*(LOOKUP(Mängder!C35,Produktdata!$B$6:$B$71,Produktdata!$I$6:$I$71)/60*Mängder!$O$11),0)+IF(Mängder!I35&gt;0,(LOOKUP(Mängder!C35,Produktdata!$B$6:$B$71,Produktdata!L33:L98)/60*Mängder!$O$11),0))</f>
        <v>0</v>
      </c>
    </row>
    <row r="35" spans="2:7" x14ac:dyDescent="0.2">
      <c r="B35" s="22">
        <v>30</v>
      </c>
      <c r="C35" s="7" t="str">
        <f>Mängder!D36</f>
        <v>Ventilationsrör dålig</v>
      </c>
      <c r="D35" s="18">
        <f>LOOKUP($B35,Mängder!$B$7:$B$66,Mängder!$K$7:$K$66)</f>
        <v>0</v>
      </c>
      <c r="E35" s="21" t="e">
        <f t="shared" si="0"/>
        <v>#DIV/0!</v>
      </c>
      <c r="F35" s="21">
        <f>IF(Mängder!E36&gt;0,Mängder!E36*LOOKUP(Mängder!C36,Produktdata!$B$6:$B$71,Produktdata!$E$6:$E$71),0+IF(Mängder!G36&gt;0,Mängder!G36*LOOKUP(Mängder!C36,Produktdata!$B$6:$B$71,Produktdata!$H$6:$H$71),0)+IF(Mängder!I36&gt;0,LOOKUP(Mängder!C36,Produktdata!$B$6:$B$71,Produktdata!$K$6:$K$71),0))</f>
        <v>0</v>
      </c>
      <c r="G35" s="21">
        <f>IF(Mängder!E36&gt;0,Mängder!E36*(LOOKUP(Mängder!C36,Produktdata!$B$6:$B$71,Produktdata!$F$6:$F$71)/60*Mängder!$O$11),0+IF(Mängder!G36&gt;0,Mängder!G36*(LOOKUP(Mängder!C36,Produktdata!$B$6:$B$71,Produktdata!$I$6:$I$71)/60*Mängder!$O$11),0)+IF(Mängder!I36&gt;0,(LOOKUP(Mängder!C36,Produktdata!$B$6:$B$71,Produktdata!L34:L99)/60*Mängder!$O$11),0))</f>
        <v>0</v>
      </c>
    </row>
    <row r="36" spans="2:7" x14ac:dyDescent="0.2">
      <c r="B36" s="22">
        <v>31</v>
      </c>
      <c r="C36" s="7" t="str">
        <f>Mängder!D37</f>
        <v>Kaminrör bra</v>
      </c>
      <c r="D36" s="18">
        <f>LOOKUP($B36,Mängder!$B$7:$B$66,Mängder!$K$7:$K$66)</f>
        <v>0</v>
      </c>
      <c r="E36" s="21" t="e">
        <f t="shared" si="0"/>
        <v>#DIV/0!</v>
      </c>
      <c r="F36" s="21">
        <f>IF(Mängder!E37&gt;0,Mängder!E37*LOOKUP(Mängder!C37,Produktdata!$B$6:$B$71,Produktdata!$E$6:$E$71),0+IF(Mängder!G37&gt;0,Mängder!G37*LOOKUP(Mängder!C37,Produktdata!$B$6:$B$71,Produktdata!$H$6:$H$71),0)+IF(Mängder!I37&gt;0,LOOKUP(Mängder!C37,Produktdata!$B$6:$B$71,Produktdata!$K$6:$K$71),0))</f>
        <v>0</v>
      </c>
      <c r="G36" s="21">
        <f>IF(Mängder!E37&gt;0,Mängder!E37*(LOOKUP(Mängder!C37,Produktdata!$B$6:$B$71,Produktdata!$F$6:$F$71)/60*Mängder!$O$11),0+IF(Mängder!G37&gt;0,Mängder!G37*(LOOKUP(Mängder!C37,Produktdata!$B$6:$B$71,Produktdata!$I$6:$I$71)/60*Mängder!$O$11),0)+IF(Mängder!I37&gt;0,(LOOKUP(Mängder!C37,Produktdata!$B$6:$B$71,Produktdata!L35:L100)/60*Mängder!$O$11),0))</f>
        <v>0</v>
      </c>
    </row>
    <row r="37" spans="2:7" x14ac:dyDescent="0.2">
      <c r="B37" s="22">
        <v>32</v>
      </c>
      <c r="C37" s="7" t="str">
        <f>Mängder!D38</f>
        <v>Kaminrör normal</v>
      </c>
      <c r="D37" s="18">
        <f>LOOKUP($B37,Mängder!$B$7:$B$66,Mängder!$K$7:$K$66)</f>
        <v>0</v>
      </c>
      <c r="E37" s="21" t="e">
        <f t="shared" si="0"/>
        <v>#DIV/0!</v>
      </c>
      <c r="F37" s="21">
        <f>IF(Mängder!E38&gt;0,Mängder!E38*LOOKUP(Mängder!C38,Produktdata!$B$6:$B$71,Produktdata!$E$6:$E$71),0+IF(Mängder!G38&gt;0,Mängder!G38*LOOKUP(Mängder!C38,Produktdata!$B$6:$B$71,Produktdata!$H$6:$H$71),0)+IF(Mängder!I38&gt;0,LOOKUP(Mängder!C38,Produktdata!$B$6:$B$71,Produktdata!$K$6:$K$71),0))</f>
        <v>0</v>
      </c>
      <c r="G37" s="21">
        <f>IF(Mängder!E38&gt;0,Mängder!E38*(LOOKUP(Mängder!C38,Produktdata!$B$6:$B$71,Produktdata!$F$6:$F$71)/60*Mängder!$O$11),0+IF(Mängder!G38&gt;0,Mängder!G38*(LOOKUP(Mängder!C38,Produktdata!$B$6:$B$71,Produktdata!$I$6:$I$71)/60*Mängder!$O$11),0)+IF(Mängder!I38&gt;0,(LOOKUP(Mängder!C38,Produktdata!$B$6:$B$71,Produktdata!L36:L101)/60*Mängder!$O$11),0))</f>
        <v>0</v>
      </c>
    </row>
    <row r="38" spans="2:7" x14ac:dyDescent="0.2">
      <c r="B38" s="22">
        <v>33</v>
      </c>
      <c r="C38" s="7" t="str">
        <f>Mängder!D39</f>
        <v>Kaminrör dålig</v>
      </c>
      <c r="D38" s="18">
        <f>LOOKUP($B38,Mängder!$B$7:$B$66,Mängder!$K$7:$K$66)</f>
        <v>0</v>
      </c>
      <c r="E38" s="21" t="e">
        <f t="shared" ref="E38:E65" si="1">$D38/D$66*100</f>
        <v>#DIV/0!</v>
      </c>
      <c r="F38" s="21">
        <f>IF(Mängder!E39&gt;0,Mängder!E39*LOOKUP(Mängder!C39,Produktdata!$B$6:$B$71,Produktdata!$E$6:$E$71),0+IF(Mängder!G39&gt;0,Mängder!G39*LOOKUP(Mängder!C39,Produktdata!$B$6:$B$71,Produktdata!$H$6:$H$71),0)+IF(Mängder!I39&gt;0,LOOKUP(Mängder!C39,Produktdata!$B$6:$B$71,Produktdata!$K$6:$K$71),0))</f>
        <v>0</v>
      </c>
      <c r="G38" s="21">
        <f>IF(Mängder!E39&gt;0,Mängder!E39*(LOOKUP(Mängder!C39,Produktdata!$B$6:$B$71,Produktdata!$F$6:$F$71)/60*Mängder!$O$11),0+IF(Mängder!G39&gt;0,Mängder!G39*(LOOKUP(Mängder!C39,Produktdata!$B$6:$B$71,Produktdata!$I$6:$I$71)/60*Mängder!$O$11),0)+IF(Mängder!I39&gt;0,(LOOKUP(Mängder!C39,Produktdata!$B$6:$B$71,Produktdata!L37:L102)/60*Mängder!$O$11),0))</f>
        <v>0</v>
      </c>
    </row>
    <row r="39" spans="2:7" x14ac:dyDescent="0.2">
      <c r="B39" s="22">
        <v>34</v>
      </c>
      <c r="C39" s="7" t="str">
        <f>Mängder!D40</f>
        <v>andra hål</v>
      </c>
      <c r="D39" s="18">
        <f>LOOKUP($B39,Mängder!$B$7:$B$66,Mängder!$K$7:$K$66)</f>
        <v>0</v>
      </c>
      <c r="E39" s="21" t="e">
        <f t="shared" si="1"/>
        <v>#DIV/0!</v>
      </c>
      <c r="F39" s="21">
        <f>IF(Mängder!E40&gt;0,Mängder!E40*LOOKUP(Mängder!C40,Produktdata!$B$6:$B$71,Produktdata!$E$6:$E$71),0+IF(Mängder!G40&gt;0,Mängder!G40*LOOKUP(Mängder!C40,Produktdata!$B$6:$B$71,Produktdata!$H$6:$H$71),0)+IF(Mängder!I40&gt;0,LOOKUP(Mängder!C40,Produktdata!$B$6:$B$71,Produktdata!$K$6:$K$71),0))</f>
        <v>0</v>
      </c>
      <c r="G39" s="21">
        <f>IF(Mängder!E40&gt;0,Mängder!E40*(LOOKUP(Mängder!C40,Produktdata!$B$6:$B$71,Produktdata!$F$6:$F$71)/60*Mängder!$O$11),0+IF(Mängder!G40&gt;0,Mängder!G40*(LOOKUP(Mängder!C40,Produktdata!$B$6:$B$71,Produktdata!$I$6:$I$71)/60*Mängder!$O$11),0)+IF(Mängder!I40&gt;0,(LOOKUP(Mängder!C40,Produktdata!$B$6:$B$71,Produktdata!L38:L103)/60*Mängder!$O$11),0))</f>
        <v>0</v>
      </c>
    </row>
    <row r="40" spans="2:7" x14ac:dyDescent="0.2">
      <c r="B40" s="22">
        <v>35</v>
      </c>
      <c r="C40" s="7" t="str">
        <f>Mängder!D31</f>
        <v>smårör bra</v>
      </c>
      <c r="D40" s="18">
        <f>LOOKUP($B40,Mängder!$B$7:$B$66,Mängder!$K$7:$K$66)</f>
        <v>0</v>
      </c>
      <c r="E40" s="21" t="e">
        <f t="shared" si="1"/>
        <v>#DIV/0!</v>
      </c>
      <c r="F40" s="21">
        <f>IF(Mängder!E31&gt;0,Mängder!E31*LOOKUP(Mängder!C31,Produktdata!$B$6:$B$71,Produktdata!$E$6:$E$71),0+IF(Mängder!G31&gt;0,Mängder!G31*LOOKUP(Mängder!C31,Produktdata!$B$6:$B$71,Produktdata!$H$6:$H$71),0)+IF(Mängder!I31&gt;0,LOOKUP(Mängder!C31,Produktdata!$B$6:$B$71,Produktdata!$K$6:$K$71),0))</f>
        <v>0</v>
      </c>
      <c r="G40" s="21">
        <f>IF(Mängder!E31&gt;0,Mängder!E31*(LOOKUP(Mängder!C31,Produktdata!$B$6:$B$71,Produktdata!$F$6:$F$71)/60*Mängder!$O$11),0+IF(Mängder!G31&gt;0,Mängder!G31*(LOOKUP(Mängder!C31,Produktdata!$B$6:$B$71,Produktdata!$I$6:$I$71)/60*Mängder!$O$11),0)+IF(Mängder!I31&gt;0,(LOOKUP(Mängder!C31,Produktdata!$B$6:$B$71,Produktdata!L29:L94)/60*Mängder!$O$11),0))</f>
        <v>0</v>
      </c>
    </row>
    <row r="41" spans="2:7" x14ac:dyDescent="0.2">
      <c r="B41" s="22">
        <v>36</v>
      </c>
      <c r="C41" s="7" t="str">
        <f>Mängder!D32</f>
        <v>smårör normal</v>
      </c>
      <c r="D41" s="18">
        <f>LOOKUP($B41,Mängder!$B$7:$B$66,Mängder!$K$7:$K$66)</f>
        <v>0</v>
      </c>
      <c r="E41" s="21" t="e">
        <f t="shared" si="1"/>
        <v>#DIV/0!</v>
      </c>
      <c r="F41" s="21">
        <f>IF(Mängder!E32&gt;0,Mängder!E32*LOOKUP(Mängder!C32,Produktdata!$B$6:$B$71,Produktdata!$E$6:$E$71),0+IF(Mängder!G32&gt;0,Mängder!G32*LOOKUP(Mängder!C32,Produktdata!$B$6:$B$71,Produktdata!$H$6:$H$71),0)+IF(Mängder!I32&gt;0,LOOKUP(Mängder!C32,Produktdata!$B$6:$B$71,Produktdata!$K$6:$K$71),0))</f>
        <v>0</v>
      </c>
      <c r="G41" s="21">
        <f>IF(Mängder!E32&gt;0,Mängder!E32*(LOOKUP(Mängder!C32,Produktdata!$B$6:$B$71,Produktdata!$F$6:$F$71)/60*Mängder!$O$11),0+IF(Mängder!G32&gt;0,Mängder!G32*(LOOKUP(Mängder!C32,Produktdata!$B$6:$B$71,Produktdata!$I$6:$I$71)/60*Mängder!$O$11),0)+IF(Mängder!I32&gt;0,(LOOKUP(Mängder!C32,Produktdata!$B$6:$B$71,Produktdata!L30:L95)/60*Mängder!$O$11),0))</f>
        <v>0</v>
      </c>
    </row>
    <row r="42" spans="2:7" x14ac:dyDescent="0.2">
      <c r="B42" s="22">
        <v>37</v>
      </c>
      <c r="C42" s="7" t="str">
        <f>Mängder!D33</f>
        <v>smårör dålig</v>
      </c>
      <c r="D42" s="18">
        <f>LOOKUP($B42,Mängder!$B$7:$B$66,Mängder!$K$7:$K$66)</f>
        <v>0</v>
      </c>
      <c r="E42" s="21" t="e">
        <f t="shared" si="1"/>
        <v>#DIV/0!</v>
      </c>
      <c r="F42" s="21">
        <f>IF(Mängder!E33&gt;0,Mängder!E33*LOOKUP(Mängder!C33,Produktdata!$B$6:$B$71,Produktdata!$E$6:$E$71),0+IF(Mängder!G33&gt;0,Mängder!G33*LOOKUP(Mängder!C33,Produktdata!$B$6:$B$71,Produktdata!$H$6:$H$71),0)+IF(Mängder!I33&gt;0,LOOKUP(Mängder!C33,Produktdata!$B$6:$B$71,Produktdata!$K$6:$K$71),0))</f>
        <v>0</v>
      </c>
      <c r="G42" s="21">
        <f>IF(Mängder!E33&gt;0,Mängder!E33*(LOOKUP(Mängder!C33,Produktdata!$B$6:$B$71,Produktdata!$F$6:$F$71)/60*Mängder!$O$11),0+IF(Mängder!G33&gt;0,Mängder!G33*(LOOKUP(Mängder!C33,Produktdata!$B$6:$B$71,Produktdata!$I$6:$I$71)/60*Mängder!$O$11),0)+IF(Mängder!I33&gt;0,(LOOKUP(Mängder!C33,Produktdata!$B$6:$B$71,Produktdata!L31:L96)/60*Mängder!$O$11),0))</f>
        <v>0</v>
      </c>
    </row>
    <row r="43" spans="2:7" x14ac:dyDescent="0.2">
      <c r="B43" s="22">
        <v>38</v>
      </c>
      <c r="C43" s="7" t="str">
        <f>Mängder!D34</f>
        <v>Ventilationsrör bra</v>
      </c>
      <c r="D43" s="18">
        <f>LOOKUP($B43,Mängder!$B$7:$B$66,Mängder!$K$7:$K$66)</f>
        <v>0</v>
      </c>
      <c r="E43" s="21" t="e">
        <f t="shared" si="1"/>
        <v>#DIV/0!</v>
      </c>
      <c r="F43" s="21">
        <f>IF(Mängder!E34&gt;0,Mängder!E34*LOOKUP(Mängder!C34,Produktdata!$B$6:$B$71,Produktdata!$E$6:$E$71),0+IF(Mängder!G34&gt;0,Mängder!G34*LOOKUP(Mängder!C34,Produktdata!$B$6:$B$71,Produktdata!$H$6:$H$71),0)+IF(Mängder!I34&gt;0,LOOKUP(Mängder!C34,Produktdata!$B$6:$B$71,Produktdata!$K$6:$K$71),0))</f>
        <v>0</v>
      </c>
      <c r="G43" s="21">
        <f>IF(Mängder!E34&gt;0,Mängder!E34*(LOOKUP(Mängder!C34,Produktdata!$B$6:$B$71,Produktdata!$F$6:$F$71)/60*Mängder!$O$11),0+IF(Mängder!G34&gt;0,Mängder!G34*(LOOKUP(Mängder!C34,Produktdata!$B$6:$B$71,Produktdata!$I$6:$I$71)/60*Mängder!$O$11),0)+IF(Mängder!I34&gt;0,(LOOKUP(Mängder!C34,Produktdata!$B$6:$B$71,Produktdata!L32:L97)/60*Mängder!$O$11),0))</f>
        <v>0</v>
      </c>
    </row>
    <row r="44" spans="2:7" x14ac:dyDescent="0.2">
      <c r="B44" s="22">
        <v>39</v>
      </c>
      <c r="C44" s="7" t="str">
        <f>Mängder!D35</f>
        <v>Ventilationsrör normal</v>
      </c>
      <c r="D44" s="18">
        <f>LOOKUP($B44,Mängder!$B$7:$B$66,Mängder!$K$7:$K$66)</f>
        <v>0</v>
      </c>
      <c r="E44" s="21" t="e">
        <f t="shared" si="1"/>
        <v>#DIV/0!</v>
      </c>
      <c r="F44" s="21">
        <f>IF(Mängder!E35&gt;0,Mängder!E35*LOOKUP(Mängder!C35,Produktdata!$B$6:$B$71,Produktdata!$E$6:$E$71),0+IF(Mängder!G35&gt;0,Mängder!G35*LOOKUP(Mängder!C35,Produktdata!$B$6:$B$71,Produktdata!$H$6:$H$71),0)+IF(Mängder!I35&gt;0,LOOKUP(Mängder!C35,Produktdata!$B$6:$B$71,Produktdata!$K$6:$K$71),0))</f>
        <v>0</v>
      </c>
      <c r="G44" s="21">
        <f>IF(Mängder!E35&gt;0,Mängder!E35*(LOOKUP(Mängder!C35,Produktdata!$B$6:$B$71,Produktdata!$F$6:$F$71)/60*Mängder!$O$11),0+IF(Mängder!G35&gt;0,Mängder!G35*(LOOKUP(Mängder!C35,Produktdata!$B$6:$B$71,Produktdata!$I$6:$I$71)/60*Mängder!$O$11),0)+IF(Mängder!I35&gt;0,(LOOKUP(Mängder!C35,Produktdata!$B$6:$B$71,Produktdata!L33:L98)/60*Mängder!$O$11),0))</f>
        <v>0</v>
      </c>
    </row>
    <row r="45" spans="2:7" x14ac:dyDescent="0.2">
      <c r="B45" s="22">
        <v>40</v>
      </c>
      <c r="C45" s="7" t="str">
        <f>Mängder!D36</f>
        <v>Ventilationsrör dålig</v>
      </c>
      <c r="D45" s="18">
        <f>LOOKUP($B45,Mängder!$B$7:$B$66,Mängder!$K$7:$K$66)</f>
        <v>0</v>
      </c>
      <c r="E45" s="21" t="e">
        <f t="shared" si="1"/>
        <v>#DIV/0!</v>
      </c>
      <c r="F45" s="21">
        <f>IF(Mängder!E36&gt;0,Mängder!E36*LOOKUP(Mängder!C36,Produktdata!$B$6:$B$71,Produktdata!$E$6:$E$71),0+IF(Mängder!G36&gt;0,Mängder!G36*LOOKUP(Mängder!C36,Produktdata!$B$6:$B$71,Produktdata!$H$6:$H$71),0)+IF(Mängder!I36&gt;0,LOOKUP(Mängder!C36,Produktdata!$B$6:$B$71,Produktdata!$K$6:$K$71),0))</f>
        <v>0</v>
      </c>
      <c r="G45" s="21">
        <f>IF(Mängder!E36&gt;0,Mängder!E36*(LOOKUP(Mängder!C36,Produktdata!$B$6:$B$71,Produktdata!$F$6:$F$71)/60*Mängder!$O$11),0+IF(Mängder!G36&gt;0,Mängder!G36*(LOOKUP(Mängder!C36,Produktdata!$B$6:$B$71,Produktdata!$I$6:$I$71)/60*Mängder!$O$11),0)+IF(Mängder!I36&gt;0,(LOOKUP(Mängder!C36,Produktdata!$B$6:$B$71,Produktdata!L34:L99)/60*Mängder!$O$11),0))</f>
        <v>0</v>
      </c>
    </row>
    <row r="46" spans="2:7" x14ac:dyDescent="0.2">
      <c r="B46" s="22">
        <v>41</v>
      </c>
      <c r="C46" s="7" t="str">
        <f>Mängder!D37</f>
        <v>Kaminrör bra</v>
      </c>
      <c r="D46" s="18">
        <f>LOOKUP($B46,Mängder!$B$7:$B$66,Mängder!$K$7:$K$66)</f>
        <v>0</v>
      </c>
      <c r="E46" s="21" t="e">
        <f t="shared" si="1"/>
        <v>#DIV/0!</v>
      </c>
      <c r="F46" s="21">
        <f>IF(Mängder!E37&gt;0,Mängder!E37*LOOKUP(Mängder!C37,Produktdata!$B$6:$B$71,Produktdata!$E$6:$E$71),0+IF(Mängder!G37&gt;0,Mängder!G37*LOOKUP(Mängder!C37,Produktdata!$B$6:$B$71,Produktdata!$H$6:$H$71),0)+IF(Mängder!I37&gt;0,LOOKUP(Mängder!C37,Produktdata!$B$6:$B$71,Produktdata!$K$6:$K$71),0))</f>
        <v>0</v>
      </c>
      <c r="G46" s="21">
        <f>IF(Mängder!E37&gt;0,Mängder!E37*(LOOKUP(Mängder!C37,Produktdata!$B$6:$B$71,Produktdata!$F$6:$F$71)/60*Mängder!$O$11),0+IF(Mängder!G37&gt;0,Mängder!G37*(LOOKUP(Mängder!C37,Produktdata!$B$6:$B$71,Produktdata!$I$6:$I$71)/60*Mängder!$O$11),0)+IF(Mängder!I37&gt;0,(LOOKUP(Mängder!C37,Produktdata!$B$6:$B$71,Produktdata!L35:L100)/60*Mängder!$O$11),0))</f>
        <v>0</v>
      </c>
    </row>
    <row r="47" spans="2:7" x14ac:dyDescent="0.2">
      <c r="B47" s="22">
        <v>42</v>
      </c>
      <c r="C47" s="7" t="str">
        <f>Mängder!D38</f>
        <v>Kaminrör normal</v>
      </c>
      <c r="D47" s="18">
        <f>LOOKUP($B47,Mängder!$B$7:$B$66,Mängder!$K$7:$K$66)</f>
        <v>0</v>
      </c>
      <c r="E47" s="21" t="e">
        <f t="shared" si="1"/>
        <v>#DIV/0!</v>
      </c>
      <c r="F47" s="21">
        <f>IF(Mängder!E38&gt;0,Mängder!E38*LOOKUP(Mängder!C38,Produktdata!$B$6:$B$71,Produktdata!$E$6:$E$71),0+IF(Mängder!G38&gt;0,Mängder!G38*LOOKUP(Mängder!C38,Produktdata!$B$6:$B$71,Produktdata!$H$6:$H$71),0)+IF(Mängder!I38&gt;0,LOOKUP(Mängder!C38,Produktdata!$B$6:$B$71,Produktdata!$K$6:$K$71),0))</f>
        <v>0</v>
      </c>
      <c r="G47" s="21">
        <f>IF(Mängder!E38&gt;0,Mängder!E38*(LOOKUP(Mängder!C38,Produktdata!$B$6:$B$71,Produktdata!$F$6:$F$71)/60*Mängder!$O$11),0+IF(Mängder!G38&gt;0,Mängder!G38*(LOOKUP(Mängder!C38,Produktdata!$B$6:$B$71,Produktdata!$I$6:$I$71)/60*Mängder!$O$11),0)+IF(Mängder!I38&gt;0,(LOOKUP(Mängder!C38,Produktdata!$B$6:$B$71,Produktdata!L36:L101)/60*Mängder!$O$11),0))</f>
        <v>0</v>
      </c>
    </row>
    <row r="48" spans="2:7" x14ac:dyDescent="0.2">
      <c r="B48" s="22">
        <v>43</v>
      </c>
      <c r="C48" s="7" t="str">
        <f>Mängder!D39</f>
        <v>Kaminrör dålig</v>
      </c>
      <c r="D48" s="18">
        <f>LOOKUP($B48,Mängder!$B$7:$B$66,Mängder!$K$7:$K$66)</f>
        <v>0</v>
      </c>
      <c r="E48" s="21" t="e">
        <f t="shared" si="1"/>
        <v>#DIV/0!</v>
      </c>
      <c r="F48" s="21">
        <f>IF(Mängder!E39&gt;0,Mängder!E39*LOOKUP(Mängder!C39,Produktdata!$B$6:$B$71,Produktdata!$E$6:$E$71),0+IF(Mängder!G39&gt;0,Mängder!G39*LOOKUP(Mängder!C39,Produktdata!$B$6:$B$71,Produktdata!$H$6:$H$71),0)+IF(Mängder!I39&gt;0,LOOKUP(Mängder!C39,Produktdata!$B$6:$B$71,Produktdata!$K$6:$K$71),0))</f>
        <v>0</v>
      </c>
      <c r="G48" s="21">
        <f>IF(Mängder!E39&gt;0,Mängder!E39*(LOOKUP(Mängder!C39,Produktdata!$B$6:$B$71,Produktdata!$F$6:$F$71)/60*Mängder!$O$11),0+IF(Mängder!G39&gt;0,Mängder!G39*(LOOKUP(Mängder!C39,Produktdata!$B$6:$B$71,Produktdata!$I$6:$I$71)/60*Mängder!$O$11),0)+IF(Mängder!I39&gt;0,(LOOKUP(Mängder!C39,Produktdata!$B$6:$B$71,Produktdata!L37:L102)/60*Mängder!$O$11),0))</f>
        <v>0</v>
      </c>
    </row>
    <row r="49" spans="2:7" x14ac:dyDescent="0.2">
      <c r="B49" s="22">
        <v>44</v>
      </c>
      <c r="C49" s="7" t="str">
        <f>Mängder!D40</f>
        <v>andra hål</v>
      </c>
      <c r="D49" s="18">
        <f>LOOKUP($B49,Mängder!$B$7:$B$66,Mängder!$K$7:$K$66)</f>
        <v>0</v>
      </c>
      <c r="E49" s="29" t="e">
        <f t="shared" si="1"/>
        <v>#DIV/0!</v>
      </c>
      <c r="F49" s="21">
        <f>IF(Mängder!E40&gt;0,Mängder!E40*LOOKUP(Mängder!C40,Produktdata!$B$6:$B$71,Produktdata!$E$6:$E$71),0+IF(Mängder!G40&gt;0,Mängder!G40*LOOKUP(Mängder!C40,Produktdata!$B$6:$B$71,Produktdata!$H$6:$H$71),0)+IF(Mängder!I40&gt;0,LOOKUP(Mängder!C40,Produktdata!$B$6:$B$71,Produktdata!$K$6:$K$71),0))</f>
        <v>0</v>
      </c>
      <c r="G49" s="21">
        <f>IF(Mängder!E40&gt;0,Mängder!E40*(LOOKUP(Mängder!C40,Produktdata!$B$6:$B$71,Produktdata!$F$6:$F$71)/60*Mängder!$O$11),0+IF(Mängder!G40&gt;0,Mängder!G40*(LOOKUP(Mängder!C40,Produktdata!$B$6:$B$71,Produktdata!$I$6:$I$71)/60*Mängder!$O$11),0)+IF(Mängder!I40&gt;0,(LOOKUP(Mängder!C40,Produktdata!$B$6:$B$71,Produktdata!L38:L103)/60*Mängder!$O$11),0))</f>
        <v>0</v>
      </c>
    </row>
    <row r="50" spans="2:7" x14ac:dyDescent="0.2">
      <c r="B50" s="22">
        <v>45</v>
      </c>
      <c r="C50" s="7" t="str">
        <f>Mängder!D41</f>
        <v>andra hål</v>
      </c>
      <c r="D50" s="18">
        <f>LOOKUP($B50,Mängder!$B$7:$B$66,Mängder!$K$7:$K$66)</f>
        <v>0</v>
      </c>
      <c r="E50" s="21" t="e">
        <f t="shared" si="1"/>
        <v>#DIV/0!</v>
      </c>
      <c r="F50" s="21">
        <f>IF(Mängder!E41&gt;0,Mängder!E41*LOOKUP(Mängder!C41,Produktdata!$B$6:$B$71,Produktdata!$E$6:$E$71),0+IF(Mängder!G41&gt;0,Mängder!G41*LOOKUP(Mängder!C41,Produktdata!$B$6:$B$71,Produktdata!$H$6:$H$71),0)+IF(Mängder!I41&gt;0,LOOKUP(Mängder!C41,Produktdata!$B$6:$B$71,Produktdata!$K$6:$K$71),0))</f>
        <v>0</v>
      </c>
      <c r="G50" s="21">
        <f>IF(Mängder!E41&gt;0,Mängder!E41*(LOOKUP(Mängder!C41,Produktdata!$B$6:$B$71,Produktdata!$F$6:$F$71)/60*Mängder!$O$11),0+IF(Mängder!G41&gt;0,Mängder!G41*(LOOKUP(Mängder!C41,Produktdata!$B$6:$B$71,Produktdata!$I$6:$I$71)/60*Mängder!$O$11),0)+IF(Mängder!I41&gt;0,(LOOKUP(Mängder!C41,Produktdata!$B$6:$B$71,Produktdata!L39:L104)/60*Mängder!$O$11),0))</f>
        <v>0</v>
      </c>
    </row>
    <row r="51" spans="2:7" x14ac:dyDescent="0.2">
      <c r="B51" s="22">
        <v>46</v>
      </c>
      <c r="C51" s="7" t="str">
        <f>Mängder!D42</f>
        <v>andra hål</v>
      </c>
      <c r="D51" s="18">
        <f>LOOKUP($B51,Mängder!$B$7:$B$66,Mängder!$K$7:$K$66)</f>
        <v>0</v>
      </c>
      <c r="E51" s="21" t="e">
        <f t="shared" si="1"/>
        <v>#DIV/0!</v>
      </c>
      <c r="F51" s="21">
        <f>IF(Mängder!E42&gt;0,Mängder!E42*LOOKUP(Mängder!C42,Produktdata!$B$6:$B$71,Produktdata!$E$6:$E$71),0+IF(Mängder!G42&gt;0,Mängder!G42*LOOKUP(Mängder!C42,Produktdata!$B$6:$B$71,Produktdata!$H$6:$H$71),0)+IF(Mängder!I42&gt;0,LOOKUP(Mängder!C42,Produktdata!$B$6:$B$71,Produktdata!$K$6:$K$71),0))</f>
        <v>0</v>
      </c>
      <c r="G51" s="21">
        <f>IF(Mängder!E42&gt;0,Mängder!E42*(LOOKUP(Mängder!C42,Produktdata!$B$6:$B$71,Produktdata!$F$6:$F$71)/60*Mängder!$O$11),0+IF(Mängder!G42&gt;0,Mängder!G42*(LOOKUP(Mängder!C42,Produktdata!$B$6:$B$71,Produktdata!$I$6:$I$71)/60*Mängder!$O$11),0)+IF(Mängder!I42&gt;0,(LOOKUP(Mängder!C42,Produktdata!$B$6:$B$71,Produktdata!L40:L105)/60*Mängder!$O$11),0))</f>
        <v>0</v>
      </c>
    </row>
    <row r="52" spans="2:7" x14ac:dyDescent="0.2">
      <c r="B52" s="22">
        <v>47</v>
      </c>
      <c r="C52" s="7" t="str">
        <f>Mängder!D43</f>
        <v>andra hål</v>
      </c>
      <c r="D52" s="18">
        <f>LOOKUP($B52,Mängder!$B$7:$B$66,Mängder!$K$7:$K$66)</f>
        <v>0</v>
      </c>
      <c r="E52" s="21" t="e">
        <f t="shared" si="1"/>
        <v>#DIV/0!</v>
      </c>
      <c r="F52" s="21">
        <f>IF(Mängder!E43&gt;0,Mängder!E43*LOOKUP(Mängder!C43,Produktdata!$B$6:$B$71,Produktdata!$E$6:$E$71),0+IF(Mängder!G43&gt;0,Mängder!G43*LOOKUP(Mängder!C43,Produktdata!$B$6:$B$71,Produktdata!$H$6:$H$71),0)+IF(Mängder!I43&gt;0,LOOKUP(Mängder!C43,Produktdata!$B$6:$B$71,Produktdata!$K$6:$K$71),0))</f>
        <v>0</v>
      </c>
      <c r="G52" s="21">
        <f>IF(Mängder!E43&gt;0,Mängder!E43*(LOOKUP(Mängder!C43,Produktdata!$B$6:$B$71,Produktdata!$F$6:$F$71)/60*Mängder!$O$11),0+IF(Mängder!G43&gt;0,Mängder!G43*(LOOKUP(Mängder!C43,Produktdata!$B$6:$B$71,Produktdata!$I$6:$I$71)/60*Mängder!$O$11),0)+IF(Mängder!I43&gt;0,(LOOKUP(Mängder!C43,Produktdata!$B$6:$B$71,Produktdata!L41:L106)/60*Mängder!$O$11),0))</f>
        <v>0</v>
      </c>
    </row>
    <row r="53" spans="2:7" x14ac:dyDescent="0.2">
      <c r="B53" s="22">
        <v>48</v>
      </c>
      <c r="C53" s="7" t="str">
        <f>Mängder!D44</f>
        <v>andra hål</v>
      </c>
      <c r="D53" s="18">
        <f>LOOKUP($B53,Mängder!$B$7:$B$66,Mängder!$K$7:$K$66)</f>
        <v>0</v>
      </c>
      <c r="E53" s="21" t="e">
        <f t="shared" si="1"/>
        <v>#DIV/0!</v>
      </c>
      <c r="F53" s="21">
        <f>IF(Mängder!E44&gt;0,Mängder!E44*LOOKUP(Mängder!C44,Produktdata!$B$6:$B$71,Produktdata!$E$6:$E$71),0+IF(Mängder!G44&gt;0,Mängder!G44*LOOKUP(Mängder!C44,Produktdata!$B$6:$B$71,Produktdata!$H$6:$H$71),0)+IF(Mängder!I44&gt;0,LOOKUP(Mängder!C44,Produktdata!$B$6:$B$71,Produktdata!$K$6:$K$71),0))</f>
        <v>0</v>
      </c>
      <c r="G53" s="21">
        <f>IF(Mängder!E44&gt;0,Mängder!E44*(LOOKUP(Mängder!C44,Produktdata!$B$6:$B$71,Produktdata!$F$6:$F$71)/60*Mängder!$O$11),0+IF(Mängder!G44&gt;0,Mängder!G44*(LOOKUP(Mängder!C44,Produktdata!$B$6:$B$71,Produktdata!$I$6:$I$71)/60*Mängder!$O$11),0)+IF(Mängder!I44&gt;0,(LOOKUP(Mängder!C44,Produktdata!$B$6:$B$71,Produktdata!L42:L107)/60*Mängder!$O$11),0))</f>
        <v>0</v>
      </c>
    </row>
    <row r="54" spans="2:7" x14ac:dyDescent="0.2">
      <c r="B54" s="22">
        <v>49</v>
      </c>
      <c r="C54" s="7" t="str">
        <f>Mängder!D45</f>
        <v>andra hål</v>
      </c>
      <c r="D54" s="18">
        <f>LOOKUP($B54,Mängder!$B$7:$B$66,Mängder!$K$7:$K$66)</f>
        <v>0</v>
      </c>
      <c r="E54" s="21" t="e">
        <f t="shared" si="1"/>
        <v>#DIV/0!</v>
      </c>
      <c r="F54" s="21">
        <f>IF(Mängder!E45&gt;0,Mängder!E45*LOOKUP(Mängder!C45,Produktdata!$B$6:$B$71,Produktdata!$E$6:$E$71),0+IF(Mängder!G45&gt;0,Mängder!G45*LOOKUP(Mängder!C45,Produktdata!$B$6:$B$71,Produktdata!$H$6:$H$71),0)+IF(Mängder!I45&gt;0,LOOKUP(Mängder!C45,Produktdata!$B$6:$B$71,Produktdata!$K$6:$K$71),0))</f>
        <v>0</v>
      </c>
      <c r="G54" s="21">
        <f>IF(Mängder!E45&gt;0,Mängder!E45*(LOOKUP(Mängder!C45,Produktdata!$B$6:$B$71,Produktdata!$F$6:$F$71)/60*Mängder!$O$11),0+IF(Mängder!G45&gt;0,Mängder!G45*(LOOKUP(Mängder!C45,Produktdata!$B$6:$B$71,Produktdata!$I$6:$I$71)/60*Mängder!$O$11),0)+IF(Mängder!I45&gt;0,(LOOKUP(Mängder!C45,Produktdata!$B$6:$B$71,Produktdata!L43:L108)/60*Mängder!$O$11),0))</f>
        <v>0</v>
      </c>
    </row>
    <row r="55" spans="2:7" x14ac:dyDescent="0.2">
      <c r="B55" s="22">
        <v>50</v>
      </c>
      <c r="C55" s="7" t="str">
        <f>Mängder!D46</f>
        <v>andra hål</v>
      </c>
      <c r="D55" s="18">
        <f>LOOKUP($B55,Mängder!$B$7:$B$66,Mängder!$K$7:$K$66)</f>
        <v>0</v>
      </c>
      <c r="E55" s="21" t="e">
        <f t="shared" si="1"/>
        <v>#DIV/0!</v>
      </c>
      <c r="F55" s="21">
        <f>IF(Mängder!E46&gt;0,Mängder!E46*LOOKUP(Mängder!C46,Produktdata!$B$6:$B$71,Produktdata!$E$6:$E$71),0+IF(Mängder!G46&gt;0,Mängder!G46*LOOKUP(Mängder!C46,Produktdata!$B$6:$B$71,Produktdata!$H$6:$H$71),0)+IF(Mängder!I46&gt;0,LOOKUP(Mängder!C46,Produktdata!$B$6:$B$71,Produktdata!$K$6:$K$71),0))</f>
        <v>0</v>
      </c>
      <c r="G55" s="21">
        <f>IF(Mängder!E46&gt;0,Mängder!E46*(LOOKUP(Mängder!C46,Produktdata!$B$6:$B$71,Produktdata!$F$6:$F$71)/60*Mängder!$O$11),0+IF(Mängder!G46&gt;0,Mängder!G46*(LOOKUP(Mängder!C46,Produktdata!$B$6:$B$71,Produktdata!$I$6:$I$71)/60*Mängder!$O$11),0)+IF(Mängder!I46&gt;0,(LOOKUP(Mängder!C46,Produktdata!$B$6:$B$71,Produktdata!L44:L109)/60*Mängder!$O$11),0))</f>
        <v>0</v>
      </c>
    </row>
    <row r="56" spans="2:7" x14ac:dyDescent="0.2">
      <c r="B56" s="22">
        <v>51</v>
      </c>
      <c r="C56" s="7" t="str">
        <f>Mängder!D47</f>
        <v>andra hål</v>
      </c>
      <c r="D56" s="18">
        <f>LOOKUP($B56,Mängder!$B$7:$B$66,Mängder!$K$7:$K$66)</f>
        <v>0</v>
      </c>
      <c r="E56" s="21" t="e">
        <f t="shared" si="1"/>
        <v>#DIV/0!</v>
      </c>
      <c r="F56" s="21">
        <f>IF(Mängder!E47&gt;0,Mängder!E47*LOOKUP(Mängder!C47,Produktdata!$B$6:$B$71,Produktdata!$E$6:$E$71),0+IF(Mängder!G47&gt;0,Mängder!G47*LOOKUP(Mängder!C47,Produktdata!$B$6:$B$71,Produktdata!$H$6:$H$71),0)+IF(Mängder!I47&gt;0,LOOKUP(Mängder!C47,Produktdata!$B$6:$B$71,Produktdata!$K$6:$K$71),0))</f>
        <v>0</v>
      </c>
      <c r="G56" s="21">
        <f>IF(Mängder!E47&gt;0,Mängder!E47*(LOOKUP(Mängder!C47,Produktdata!$B$6:$B$71,Produktdata!$F$6:$F$71)/60*Mängder!$O$11),0+IF(Mängder!G47&gt;0,Mängder!G47*(LOOKUP(Mängder!C47,Produktdata!$B$6:$B$71,Produktdata!$I$6:$I$71)/60*Mängder!$O$11),0)+IF(Mängder!I47&gt;0,(LOOKUP(Mängder!C47,Produktdata!$B$6:$B$71,Produktdata!L45:L110)/60*Mängder!$O$11),0))</f>
        <v>0</v>
      </c>
    </row>
    <row r="57" spans="2:7" x14ac:dyDescent="0.2">
      <c r="B57" s="22">
        <v>52</v>
      </c>
      <c r="C57" s="7" t="str">
        <f>Mängder!D48</f>
        <v>andra hål</v>
      </c>
      <c r="D57" s="18">
        <f>LOOKUP($B57,Mängder!$B$7:$B$66,Mängder!$K$7:$K$66)</f>
        <v>0</v>
      </c>
      <c r="E57" s="21" t="e">
        <f t="shared" si="1"/>
        <v>#DIV/0!</v>
      </c>
      <c r="F57" s="21">
        <f>IF(Mängder!E48&gt;0,Mängder!E48*LOOKUP(Mängder!C48,Produktdata!$B$6:$B$71,Produktdata!$E$6:$E$71),0+IF(Mängder!G48&gt;0,Mängder!G48*LOOKUP(Mängder!C48,Produktdata!$B$6:$B$71,Produktdata!$H$6:$H$71),0)+IF(Mängder!I48&gt;0,LOOKUP(Mängder!C48,Produktdata!$B$6:$B$71,Produktdata!$K$6:$K$71),0))</f>
        <v>0</v>
      </c>
      <c r="G57" s="21">
        <f>IF(Mängder!E48&gt;0,Mängder!E48*(LOOKUP(Mängder!C48,Produktdata!$B$6:$B$71,Produktdata!$F$6:$F$71)/60*Mängder!$O$11),0+IF(Mängder!G48&gt;0,Mängder!G48*(LOOKUP(Mängder!C48,Produktdata!$B$6:$B$71,Produktdata!$I$6:$I$71)/60*Mängder!$O$11),0)+IF(Mängder!I48&gt;0,(LOOKUP(Mängder!C48,Produktdata!$B$6:$B$71,Produktdata!L46:L111)/60*Mängder!$O$11),0))</f>
        <v>0</v>
      </c>
    </row>
    <row r="58" spans="2:7" x14ac:dyDescent="0.2">
      <c r="B58" s="22">
        <v>53</v>
      </c>
      <c r="C58" s="7" t="str">
        <f>Mängder!D49</f>
        <v>andra hål</v>
      </c>
      <c r="D58" s="18">
        <f>LOOKUP($B58,Mängder!$B$7:$B$66,Mängder!$K$7:$K$66)</f>
        <v>0</v>
      </c>
      <c r="E58" s="21" t="e">
        <f t="shared" si="1"/>
        <v>#DIV/0!</v>
      </c>
      <c r="F58" s="21">
        <f>IF(Mängder!E49&gt;0,Mängder!E49*LOOKUP(Mängder!C49,Produktdata!$B$6:$B$71,Produktdata!$E$6:$E$71),0+IF(Mängder!G49&gt;0,Mängder!G49*LOOKUP(Mängder!C49,Produktdata!$B$6:$B$71,Produktdata!$H$6:$H$71),0)+IF(Mängder!I49&gt;0,LOOKUP(Mängder!C49,Produktdata!$B$6:$B$71,Produktdata!$K$6:$K$71),0))</f>
        <v>0</v>
      </c>
      <c r="G58" s="21">
        <f>IF(Mängder!E49&gt;0,Mängder!E49*(LOOKUP(Mängder!C49,Produktdata!$B$6:$B$71,Produktdata!$F$6:$F$71)/60*Mängder!$O$11),0+IF(Mängder!G49&gt;0,Mängder!G49*(LOOKUP(Mängder!C49,Produktdata!$B$6:$B$71,Produktdata!$I$6:$I$71)/60*Mängder!$O$11),0)+IF(Mängder!I49&gt;0,(LOOKUP(Mängder!C49,Produktdata!$B$6:$B$71,Produktdata!L47:L112)/60*Mängder!$O$11),0))</f>
        <v>0</v>
      </c>
    </row>
    <row r="59" spans="2:7" x14ac:dyDescent="0.2">
      <c r="B59" s="22">
        <v>54</v>
      </c>
      <c r="C59" s="7" t="str">
        <f>Mängder!D50</f>
        <v>andra hål</v>
      </c>
      <c r="D59" s="18">
        <f>LOOKUP($B59,Mängder!$B$7:$B$66,Mängder!$K$7:$K$66)</f>
        <v>0</v>
      </c>
      <c r="E59" s="21" t="e">
        <f t="shared" si="1"/>
        <v>#DIV/0!</v>
      </c>
      <c r="F59" s="21">
        <f>IF(Mängder!E50&gt;0,Mängder!E50*LOOKUP(Mängder!C50,Produktdata!$B$6:$B$71,Produktdata!$E$6:$E$71),0+IF(Mängder!G50&gt;0,Mängder!G50*LOOKUP(Mängder!C50,Produktdata!$B$6:$B$71,Produktdata!$H$6:$H$71),0)+IF(Mängder!I50&gt;0,LOOKUP(Mängder!C50,Produktdata!$B$6:$B$71,Produktdata!$K$6:$K$71),0))</f>
        <v>0</v>
      </c>
      <c r="G59" s="21">
        <f>IF(Mängder!E50&gt;0,Mängder!E50*(LOOKUP(Mängder!C50,Produktdata!$B$6:$B$71,Produktdata!$F$6:$F$71)/60*Mängder!$O$11),0+IF(Mängder!G50&gt;0,Mängder!G50*(LOOKUP(Mängder!C50,Produktdata!$B$6:$B$71,Produktdata!$I$6:$I$71)/60*Mängder!$O$11),0)+IF(Mängder!I50&gt;0,(LOOKUP(Mängder!C50,Produktdata!$B$6:$B$71,Produktdata!L48:L113)/60*Mängder!$O$11),0))</f>
        <v>0</v>
      </c>
    </row>
    <row r="60" spans="2:7" x14ac:dyDescent="0.2">
      <c r="B60" s="22">
        <v>55</v>
      </c>
      <c r="C60" s="7" t="str">
        <f>Mängder!D51</f>
        <v>andra hål</v>
      </c>
      <c r="D60" s="18">
        <f>LOOKUP($B60,Mängder!$B$7:$B$66,Mängder!$K$7:$K$66)</f>
        <v>0</v>
      </c>
      <c r="E60" s="29" t="e">
        <f t="shared" si="1"/>
        <v>#DIV/0!</v>
      </c>
      <c r="F60" s="21">
        <f>IF(Mängder!E51&gt;0,Mängder!E51*LOOKUP(Mängder!C51,Produktdata!$B$6:$B$71,Produktdata!$E$6:$E$71),0+IF(Mängder!G51&gt;0,Mängder!G51*LOOKUP(Mängder!C51,Produktdata!$B$6:$B$71,Produktdata!$H$6:$H$71),0)+IF(Mängder!I51&gt;0,LOOKUP(Mängder!C51,Produktdata!$B$6:$B$71,Produktdata!$K$6:$K$71),0))</f>
        <v>0</v>
      </c>
      <c r="G60" s="21">
        <f>IF(Mängder!E51&gt;0,Mängder!E51*(LOOKUP(Mängder!C51,Produktdata!$B$6:$B$71,Produktdata!$F$6:$F$71)/60*Mängder!$O$11),0+IF(Mängder!G51&gt;0,Mängder!G51*(LOOKUP(Mängder!C51,Produktdata!$B$6:$B$71,Produktdata!$I$6:$I$71)/60*Mängder!$O$11),0)+IF(Mängder!I51&gt;0,(LOOKUP(Mängder!C51,Produktdata!$B$6:$B$71,Produktdata!L49:L114)/60*Mängder!$O$11),0))</f>
        <v>0</v>
      </c>
    </row>
    <row r="61" spans="2:7" x14ac:dyDescent="0.2">
      <c r="B61" s="22">
        <v>56</v>
      </c>
      <c r="C61" s="7" t="str">
        <f>Mängder!D52</f>
        <v>andra hål</v>
      </c>
      <c r="D61" s="18">
        <f>LOOKUP($B61,Mängder!$B$7:$B$66,Mängder!$K$7:$K$66)</f>
        <v>0</v>
      </c>
      <c r="E61" s="21" t="e">
        <f t="shared" si="1"/>
        <v>#DIV/0!</v>
      </c>
      <c r="F61" s="21">
        <f>IF(Mängder!E52&gt;0,Mängder!E52*LOOKUP(Mängder!C52,Produktdata!$B$6:$B$71,Produktdata!$E$6:$E$71),0+IF(Mängder!G52&gt;0,Mängder!G52*LOOKUP(Mängder!C52,Produktdata!$B$6:$B$71,Produktdata!$H$6:$H$71),0)+IF(Mängder!I52&gt;0,LOOKUP(Mängder!C52,Produktdata!$B$6:$B$71,Produktdata!$K$6:$K$71),0))</f>
        <v>0</v>
      </c>
      <c r="G61" s="21">
        <f>IF(Mängder!E52&gt;0,Mängder!E52*(LOOKUP(Mängder!C52,Produktdata!$B$6:$B$71,Produktdata!$F$6:$F$71)/60*Mängder!$O$11),0+IF(Mängder!G52&gt;0,Mängder!G52*(LOOKUP(Mängder!C52,Produktdata!$B$6:$B$71,Produktdata!$I$6:$I$71)/60*Mängder!$O$11),0)+IF(Mängder!I52&gt;0,(LOOKUP(Mängder!C52,Produktdata!$B$6:$B$71,Produktdata!L50:L115)/60*Mängder!$O$11),0))</f>
        <v>0</v>
      </c>
    </row>
    <row r="62" spans="2:7" x14ac:dyDescent="0.2">
      <c r="B62" s="22">
        <v>57</v>
      </c>
      <c r="C62" s="7" t="str">
        <f>Mängder!D53</f>
        <v>andra hål</v>
      </c>
      <c r="D62" s="18">
        <f>LOOKUP($B62,Mängder!$B$7:$B$66,Mängder!$K$7:$K$66)</f>
        <v>0</v>
      </c>
      <c r="E62" s="21" t="e">
        <f t="shared" si="1"/>
        <v>#DIV/0!</v>
      </c>
      <c r="F62" s="21">
        <f>IF(Mängder!E53&gt;0,Mängder!E53*LOOKUP(Mängder!C53,Produktdata!$B$6:$B$71,Produktdata!$E$6:$E$71),0+IF(Mängder!G53&gt;0,Mängder!G53*LOOKUP(Mängder!C53,Produktdata!$B$6:$B$71,Produktdata!$H$6:$H$71),0)+IF(Mängder!I53&gt;0,LOOKUP(Mängder!C53,Produktdata!$B$6:$B$71,Produktdata!$K$6:$K$71),0))</f>
        <v>0</v>
      </c>
      <c r="G62" s="21">
        <f>IF(Mängder!E53&gt;0,Mängder!E53*(LOOKUP(Mängder!C53,Produktdata!$B$6:$B$71,Produktdata!$F$6:$F$71)/60*Mängder!$O$11),0+IF(Mängder!G53&gt;0,Mängder!G53*(LOOKUP(Mängder!C53,Produktdata!$B$6:$B$71,Produktdata!$I$6:$I$71)/60*Mängder!$O$11),0)+IF(Mängder!I53&gt;0,(LOOKUP(Mängder!C53,Produktdata!$B$6:$B$71,Produktdata!L51:L116)/60*Mängder!$O$11),0))</f>
        <v>0</v>
      </c>
    </row>
    <row r="63" spans="2:7" x14ac:dyDescent="0.2">
      <c r="B63" s="22">
        <v>58</v>
      </c>
      <c r="C63" s="7" t="str">
        <f>Mängder!D54</f>
        <v>andra hål</v>
      </c>
      <c r="D63" s="18">
        <f>LOOKUP($B63,Mängder!$B$7:$B$66,Mängder!$K$7:$K$66)</f>
        <v>0</v>
      </c>
      <c r="E63" s="21" t="e">
        <f t="shared" si="1"/>
        <v>#DIV/0!</v>
      </c>
      <c r="F63" s="21">
        <f>IF(Mängder!E54&gt;0,Mängder!E54*LOOKUP(Mängder!C54,Produktdata!$B$6:$B$71,Produktdata!$E$6:$E$71),0+IF(Mängder!G54&gt;0,Mängder!G54*LOOKUP(Mängder!C54,Produktdata!$B$6:$B$71,Produktdata!$H$6:$H$71),0)+IF(Mängder!I54&gt;0,LOOKUP(Mängder!C54,Produktdata!$B$6:$B$71,Produktdata!$K$6:$K$71),0))</f>
        <v>0</v>
      </c>
      <c r="G63" s="21">
        <f>IF(Mängder!E54&gt;0,Mängder!E54*(LOOKUP(Mängder!C54,Produktdata!$B$6:$B$71,Produktdata!$F$6:$F$71)/60*Mängder!$O$11),0+IF(Mängder!G54&gt;0,Mängder!G54*(LOOKUP(Mängder!C54,Produktdata!$B$6:$B$71,Produktdata!$I$6:$I$71)/60*Mängder!$O$11),0)+IF(Mängder!I54&gt;0,(LOOKUP(Mängder!C54,Produktdata!$B$6:$B$71,Produktdata!L52:L117)/60*Mängder!$O$11),0))</f>
        <v>0</v>
      </c>
    </row>
    <row r="64" spans="2:7" x14ac:dyDescent="0.2">
      <c r="B64" s="22">
        <v>59</v>
      </c>
      <c r="C64" s="7" t="str">
        <f>Mängder!D55</f>
        <v>andra hål</v>
      </c>
      <c r="D64" s="18">
        <f>LOOKUP($B64,Mängder!$B$7:$B$66,Mängder!$K$7:$K$66)</f>
        <v>0</v>
      </c>
      <c r="E64" s="21" t="e">
        <f t="shared" si="1"/>
        <v>#DIV/0!</v>
      </c>
      <c r="F64" s="21">
        <f>IF(Mängder!E55&gt;0,Mängder!E55*LOOKUP(Mängder!C55,Produktdata!$B$6:$B$71,Produktdata!$E$6:$E$71),0+IF(Mängder!G55&gt;0,Mängder!G55*LOOKUP(Mängder!C55,Produktdata!$B$6:$B$71,Produktdata!$H$6:$H$71),0)+IF(Mängder!I55&gt;0,LOOKUP(Mängder!C55,Produktdata!$B$6:$B$71,Produktdata!$K$6:$K$71),0))</f>
        <v>0</v>
      </c>
      <c r="G64" s="21">
        <f>IF(Mängder!E55&gt;0,Mängder!E55*(LOOKUP(Mängder!C55,Produktdata!$B$6:$B$71,Produktdata!$F$6:$F$71)/60*Mängder!$O$11),0+IF(Mängder!G55&gt;0,Mängder!G55*(LOOKUP(Mängder!C55,Produktdata!$B$6:$B$71,Produktdata!$I$6:$I$71)/60*Mängder!$O$11),0)+IF(Mängder!I55&gt;0,(LOOKUP(Mängder!C55,Produktdata!$B$6:$B$71,Produktdata!L53:L118)/60*Mängder!$O$11),0))</f>
        <v>0</v>
      </c>
    </row>
    <row r="65" spans="2:7" ht="13.5" thickBot="1" x14ac:dyDescent="0.25">
      <c r="B65" s="22">
        <v>60</v>
      </c>
      <c r="C65" s="7" t="str">
        <f>Mängder!D56</f>
        <v>andra hål</v>
      </c>
      <c r="D65" s="18">
        <f>LOOKUP($B65,Mängder!$B$7:$B$66,Mängder!$K$7:$K$66)</f>
        <v>0</v>
      </c>
      <c r="E65" s="21" t="e">
        <f t="shared" si="1"/>
        <v>#DIV/0!</v>
      </c>
      <c r="F65" s="21">
        <f>IF(Mängder!E56&gt;0,Mängder!E56*LOOKUP(Mängder!C56,Produktdata!$B$6:$B$71,Produktdata!$E$6:$E$71),0+IF(Mängder!G56&gt;0,Mängder!G56*LOOKUP(Mängder!C56,Produktdata!$B$6:$B$71,Produktdata!$H$6:$H$71),0)+IF(Mängder!I56&gt;0,LOOKUP(Mängder!C56,Produktdata!$B$6:$B$71,Produktdata!$K$6:$K$71),0))</f>
        <v>0</v>
      </c>
      <c r="G65" s="21">
        <f>IF(Mängder!E56&gt;0,Mängder!E56*(LOOKUP(Mängder!C56,Produktdata!$B$6:$B$71,Produktdata!$F$6:$F$71)/60*Mängder!$O$11),0+IF(Mängder!G56&gt;0,Mängder!G56*(LOOKUP(Mängder!C56,Produktdata!$B$6:$B$71,Produktdata!$I$6:$I$71)/60*Mängder!$O$11),0)+IF(Mängder!I56&gt;0,(LOOKUP(Mängder!C56,Produktdata!$B$6:$B$71,Produktdata!L54:L119)/60*Mängder!$O$11),0))</f>
        <v>0</v>
      </c>
    </row>
    <row r="66" spans="2:7" ht="13.5" thickBot="1" x14ac:dyDescent="0.25">
      <c r="C66" s="16"/>
      <c r="D66" s="27">
        <f>SUM(D6:D65)</f>
        <v>0</v>
      </c>
      <c r="E66" s="25" t="e">
        <f>SUM(E6:E65)</f>
        <v>#DIV/0!</v>
      </c>
      <c r="F66" s="28">
        <f>SUM(F6:F65)</f>
        <v>0</v>
      </c>
      <c r="G66" s="25">
        <f>SUM(G6:G65)</f>
        <v>0</v>
      </c>
    </row>
  </sheetData>
  <mergeCells count="1">
    <mergeCell ref="I17:J17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74D8E81CAEEA4DACFB19A9F0C85D9F" ma:contentTypeVersion="1" ma:contentTypeDescription="Skapa ett nytt dokument." ma:contentTypeScope="" ma:versionID="c8abcc684fd137b2c509166f907444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6996103b13eac98bf783285fbb3254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005692-96F2-46FC-8EC4-EACBA2AEBA23}"/>
</file>

<file path=customXml/itemProps2.xml><?xml version="1.0" encoding="utf-8"?>
<ds:datastoreItem xmlns:ds="http://schemas.openxmlformats.org/officeDocument/2006/customXml" ds:itemID="{AA1C4BE6-3FAC-4FA4-8F1E-4DB5E8AFEEC7}"/>
</file>

<file path=customXml/itemProps3.xml><?xml version="1.0" encoding="utf-8"?>
<ds:datastoreItem xmlns:ds="http://schemas.openxmlformats.org/officeDocument/2006/customXml" ds:itemID="{A286E7E0-9294-40DE-960E-238F96BE1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Produktdata</vt:lpstr>
      <vt:lpstr>Mängder</vt:lpstr>
      <vt:lpstr>Resultat</vt:lpstr>
    </vt:vector>
  </TitlesOfParts>
  <Company>Skanska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branderp</dc:creator>
  <cp:lastModifiedBy>Carina Johansson</cp:lastModifiedBy>
  <dcterms:created xsi:type="dcterms:W3CDTF">2010-04-19T07:18:19Z</dcterms:created>
  <dcterms:modified xsi:type="dcterms:W3CDTF">2011-02-14T08:46:43Z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0x0101004474D8E81CAEEA4DACFB19A9F0C85D9F</vt:lpwstr>
  </property>
</Properties>
</file>